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ris\"/>
    </mc:Choice>
  </mc:AlternateContent>
  <bookViews>
    <workbookView xWindow="0" yWindow="0" windowWidth="20415" windowHeight="7830" activeTab="1"/>
  </bookViews>
  <sheets>
    <sheet name="Data &amp; Petunjuk" sheetId="6" r:id="rId1"/>
    <sheet name="Pengetahuan" sheetId="1" r:id="rId2"/>
    <sheet name="Ketrampilan" sheetId="2" r:id="rId3"/>
    <sheet name="Sikap" sheetId="5" r:id="rId4"/>
    <sheet name="Rekap Semua Aspek" sheetId="14" r:id="rId5"/>
  </sheets>
  <definedNames>
    <definedName name="_xlnm.Print_Area" localSheetId="4">'Rekap Semua Aspek'!$A$1:$N$60</definedName>
  </definedNames>
  <calcPr calcId="152511"/>
</workbook>
</file>

<file path=xl/calcChain.xml><?xml version="1.0" encoding="utf-8"?>
<calcChain xmlns="http://schemas.openxmlformats.org/spreadsheetml/2006/main">
  <c r="C54" i="2" l="1"/>
  <c r="D54" i="2"/>
  <c r="J54" i="1" l="1"/>
  <c r="B14" i="1" l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C8" i="1"/>
  <c r="Q9" i="5" l="1"/>
  <c r="R9" i="2"/>
  <c r="R9" i="1"/>
  <c r="C3" i="1"/>
  <c r="C3" i="2" s="1"/>
  <c r="C2" i="2"/>
  <c r="C1" i="2"/>
  <c r="C2" i="5"/>
  <c r="C1" i="5"/>
  <c r="C9" i="14"/>
  <c r="J9" i="14"/>
  <c r="J8" i="14"/>
  <c r="C9" i="1"/>
  <c r="B64" i="1"/>
  <c r="K54" i="14"/>
  <c r="Q58" i="5"/>
  <c r="S58" i="2"/>
  <c r="P58" i="1"/>
  <c r="C3" i="5" l="1"/>
  <c r="N54" i="2"/>
  <c r="O54" i="2"/>
  <c r="K60" i="14" l="1"/>
  <c r="K59" i="14"/>
  <c r="B60" i="14"/>
  <c r="B50" i="14"/>
  <c r="B49" i="14"/>
  <c r="B48" i="14"/>
  <c r="B47" i="14"/>
  <c r="B46" i="14"/>
  <c r="B45" i="14"/>
  <c r="B44" i="14"/>
  <c r="B43" i="14"/>
  <c r="B42" i="14"/>
  <c r="B41" i="14"/>
  <c r="B40" i="14"/>
  <c r="B39" i="14"/>
  <c r="B38" i="14"/>
  <c r="B37" i="14"/>
  <c r="B36" i="14"/>
  <c r="B35" i="14"/>
  <c r="B34" i="14"/>
  <c r="B33" i="14"/>
  <c r="B32" i="14"/>
  <c r="B31" i="14"/>
  <c r="B30" i="14"/>
  <c r="B29" i="14"/>
  <c r="B28" i="14"/>
  <c r="B27" i="14"/>
  <c r="B26" i="14"/>
  <c r="B25" i="14"/>
  <c r="B24" i="14"/>
  <c r="B23" i="14"/>
  <c r="B22" i="14"/>
  <c r="B21" i="14"/>
  <c r="B20" i="14"/>
  <c r="B19" i="14"/>
  <c r="B18" i="14"/>
  <c r="B17" i="14"/>
  <c r="B16" i="14"/>
  <c r="B15" i="14"/>
  <c r="B14" i="14"/>
  <c r="C8" i="14"/>
  <c r="H57" i="5" l="1"/>
  <c r="P15" i="2" l="1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P42" i="2"/>
  <c r="P43" i="2"/>
  <c r="P44" i="2"/>
  <c r="P45" i="2"/>
  <c r="P46" i="2"/>
  <c r="P47" i="2"/>
  <c r="P48" i="2"/>
  <c r="P49" i="2"/>
  <c r="P50" i="2"/>
  <c r="P51" i="2"/>
  <c r="P52" i="2"/>
  <c r="P53" i="2"/>
  <c r="P14" i="2"/>
  <c r="Q64" i="5" l="1"/>
  <c r="Q63" i="5"/>
  <c r="B64" i="5"/>
  <c r="B63" i="5"/>
  <c r="B59" i="5"/>
  <c r="S64" i="2"/>
  <c r="S63" i="2"/>
  <c r="B65" i="2"/>
  <c r="B64" i="2"/>
  <c r="B60" i="2"/>
  <c r="P64" i="1"/>
  <c r="P63" i="1"/>
  <c r="B65" i="1"/>
  <c r="B15" i="5" l="1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14" i="5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14" i="2"/>
  <c r="B50" i="1"/>
  <c r="B51" i="1"/>
  <c r="B52" i="1"/>
  <c r="B53" i="1"/>
  <c r="K9" i="5"/>
  <c r="K8" i="5"/>
  <c r="C9" i="5"/>
  <c r="C8" i="5"/>
  <c r="L9" i="2" l="1"/>
  <c r="L8" i="2"/>
  <c r="C9" i="2"/>
  <c r="C8" i="2"/>
  <c r="L9" i="1"/>
  <c r="L8" i="1"/>
  <c r="O15" i="5" l="1"/>
  <c r="O16" i="5"/>
  <c r="O17" i="5"/>
  <c r="O18" i="5"/>
  <c r="O19" i="5"/>
  <c r="O20" i="5"/>
  <c r="O21" i="5"/>
  <c r="O22" i="5"/>
  <c r="O23" i="5"/>
  <c r="O24" i="5"/>
  <c r="O25" i="5"/>
  <c r="O26" i="5"/>
  <c r="O27" i="5"/>
  <c r="O28" i="5"/>
  <c r="O29" i="5"/>
  <c r="O30" i="5"/>
  <c r="O31" i="5"/>
  <c r="O32" i="5"/>
  <c r="O33" i="5"/>
  <c r="O34" i="5"/>
  <c r="O35" i="5"/>
  <c r="O36" i="5"/>
  <c r="O37" i="5"/>
  <c r="O38" i="5"/>
  <c r="O39" i="5"/>
  <c r="O40" i="5"/>
  <c r="O41" i="5"/>
  <c r="O42" i="5"/>
  <c r="O43" i="5"/>
  <c r="O44" i="5"/>
  <c r="O45" i="5"/>
  <c r="O46" i="5"/>
  <c r="O47" i="5"/>
  <c r="O48" i="5"/>
  <c r="O49" i="5"/>
  <c r="O50" i="5"/>
  <c r="O51" i="5"/>
  <c r="O52" i="5"/>
  <c r="O53" i="5"/>
  <c r="L15" i="5"/>
  <c r="L16" i="5"/>
  <c r="L17" i="5"/>
  <c r="L18" i="5"/>
  <c r="L19" i="5"/>
  <c r="L20" i="5"/>
  <c r="L21" i="5"/>
  <c r="L22" i="5"/>
  <c r="L23" i="5"/>
  <c r="L24" i="5"/>
  <c r="L25" i="5"/>
  <c r="L26" i="5"/>
  <c r="L27" i="5"/>
  <c r="L28" i="5"/>
  <c r="L29" i="5"/>
  <c r="L30" i="5"/>
  <c r="L31" i="5"/>
  <c r="L32" i="5"/>
  <c r="L33" i="5"/>
  <c r="L34" i="5"/>
  <c r="L35" i="5"/>
  <c r="L36" i="5"/>
  <c r="L37" i="5"/>
  <c r="L38" i="5"/>
  <c r="L39" i="5"/>
  <c r="L40" i="5"/>
  <c r="L41" i="5"/>
  <c r="L42" i="5"/>
  <c r="L43" i="5"/>
  <c r="L44" i="5"/>
  <c r="L45" i="5"/>
  <c r="L46" i="5"/>
  <c r="L47" i="5"/>
  <c r="L48" i="5"/>
  <c r="L49" i="5"/>
  <c r="L50" i="5"/>
  <c r="L51" i="5"/>
  <c r="L52" i="5"/>
  <c r="L53" i="5"/>
  <c r="O14" i="5"/>
  <c r="L14" i="5"/>
  <c r="L54" i="5" s="1"/>
  <c r="G54" i="5"/>
  <c r="F54" i="5"/>
  <c r="D54" i="5"/>
  <c r="C54" i="5"/>
  <c r="I53" i="5"/>
  <c r="E53" i="5"/>
  <c r="I52" i="5"/>
  <c r="E52" i="5"/>
  <c r="I51" i="5"/>
  <c r="E51" i="5"/>
  <c r="I50" i="5"/>
  <c r="E50" i="5"/>
  <c r="I49" i="5"/>
  <c r="E49" i="5"/>
  <c r="I48" i="5"/>
  <c r="E48" i="5"/>
  <c r="I47" i="5"/>
  <c r="E47" i="5"/>
  <c r="I46" i="5"/>
  <c r="E46" i="5"/>
  <c r="I45" i="5"/>
  <c r="E45" i="5"/>
  <c r="I44" i="5"/>
  <c r="E44" i="5"/>
  <c r="I43" i="5"/>
  <c r="E43" i="5"/>
  <c r="I42" i="5"/>
  <c r="E42" i="5"/>
  <c r="I41" i="5"/>
  <c r="E41" i="5"/>
  <c r="I40" i="5"/>
  <c r="E40" i="5"/>
  <c r="I39" i="5"/>
  <c r="E39" i="5"/>
  <c r="I38" i="5"/>
  <c r="E38" i="5"/>
  <c r="I37" i="5"/>
  <c r="E37" i="5"/>
  <c r="I36" i="5"/>
  <c r="E36" i="5"/>
  <c r="I35" i="5"/>
  <c r="E35" i="5"/>
  <c r="I34" i="5"/>
  <c r="E34" i="5"/>
  <c r="I33" i="5"/>
  <c r="E33" i="5"/>
  <c r="I32" i="5"/>
  <c r="E32" i="5"/>
  <c r="I31" i="5"/>
  <c r="E31" i="5"/>
  <c r="I30" i="5"/>
  <c r="E30" i="5"/>
  <c r="I29" i="5"/>
  <c r="E29" i="5"/>
  <c r="I28" i="5"/>
  <c r="E28" i="5"/>
  <c r="I27" i="5"/>
  <c r="E27" i="5"/>
  <c r="I26" i="5"/>
  <c r="E26" i="5"/>
  <c r="I25" i="5"/>
  <c r="E25" i="5"/>
  <c r="I24" i="5"/>
  <c r="E24" i="5"/>
  <c r="I23" i="5"/>
  <c r="E23" i="5"/>
  <c r="I22" i="5"/>
  <c r="E22" i="5"/>
  <c r="I21" i="5"/>
  <c r="E21" i="5"/>
  <c r="I20" i="5"/>
  <c r="E20" i="5"/>
  <c r="I19" i="5"/>
  <c r="E19" i="5"/>
  <c r="I18" i="5"/>
  <c r="E18" i="5"/>
  <c r="I17" i="5"/>
  <c r="E17" i="5"/>
  <c r="I16" i="5"/>
  <c r="E16" i="5"/>
  <c r="I15" i="5"/>
  <c r="E15" i="5"/>
  <c r="I14" i="5"/>
  <c r="I54" i="5" s="1"/>
  <c r="E14" i="5"/>
  <c r="P14" i="5" l="1"/>
  <c r="K14" i="14" s="1"/>
  <c r="P15" i="5"/>
  <c r="K15" i="14" s="1"/>
  <c r="P16" i="5"/>
  <c r="K16" i="14" s="1"/>
  <c r="P18" i="5"/>
  <c r="K18" i="14" s="1"/>
  <c r="P20" i="5"/>
  <c r="K20" i="14" s="1"/>
  <c r="P22" i="5"/>
  <c r="K22" i="14" s="1"/>
  <c r="P24" i="5"/>
  <c r="K24" i="14" s="1"/>
  <c r="P26" i="5"/>
  <c r="K26" i="14" s="1"/>
  <c r="P28" i="5"/>
  <c r="K28" i="14" s="1"/>
  <c r="P30" i="5"/>
  <c r="K30" i="14" s="1"/>
  <c r="P32" i="5"/>
  <c r="K32" i="14" s="1"/>
  <c r="P34" i="5"/>
  <c r="K34" i="14" s="1"/>
  <c r="P36" i="5"/>
  <c r="K36" i="14" s="1"/>
  <c r="P38" i="5"/>
  <c r="K38" i="14" s="1"/>
  <c r="P40" i="5"/>
  <c r="K40" i="14" s="1"/>
  <c r="P42" i="5"/>
  <c r="K42" i="14" s="1"/>
  <c r="P44" i="5"/>
  <c r="K44" i="14" s="1"/>
  <c r="P46" i="5"/>
  <c r="K46" i="14" s="1"/>
  <c r="P48" i="5"/>
  <c r="K48" i="14" s="1"/>
  <c r="P50" i="5"/>
  <c r="K50" i="14" s="1"/>
  <c r="P52" i="5"/>
  <c r="P19" i="5"/>
  <c r="R19" i="5" s="1"/>
  <c r="P23" i="5"/>
  <c r="R23" i="5" s="1"/>
  <c r="P27" i="5"/>
  <c r="R27" i="5" s="1"/>
  <c r="P31" i="5"/>
  <c r="R31" i="5" s="1"/>
  <c r="P37" i="5"/>
  <c r="R37" i="5" s="1"/>
  <c r="P43" i="5"/>
  <c r="R43" i="5" s="1"/>
  <c r="P49" i="5"/>
  <c r="P17" i="5"/>
  <c r="R17" i="5" s="1"/>
  <c r="P21" i="5"/>
  <c r="R21" i="5" s="1"/>
  <c r="P25" i="5"/>
  <c r="R25" i="5" s="1"/>
  <c r="P29" i="5"/>
  <c r="R29" i="5" s="1"/>
  <c r="P33" i="5"/>
  <c r="P35" i="5"/>
  <c r="P39" i="5"/>
  <c r="R39" i="5" s="1"/>
  <c r="P41" i="5"/>
  <c r="P45" i="5"/>
  <c r="P47" i="5"/>
  <c r="P51" i="5"/>
  <c r="P53" i="5"/>
  <c r="Q22" i="5"/>
  <c r="L22" i="14" s="1"/>
  <c r="Q30" i="5"/>
  <c r="L30" i="14" s="1"/>
  <c r="Q38" i="5"/>
  <c r="L38" i="14" s="1"/>
  <c r="Q46" i="5"/>
  <c r="L46" i="14" s="1"/>
  <c r="E54" i="5"/>
  <c r="O54" i="5"/>
  <c r="Q14" i="5"/>
  <c r="L14" i="14" s="1"/>
  <c r="R36" i="5"/>
  <c r="R42" i="5"/>
  <c r="R52" i="5"/>
  <c r="G57" i="2"/>
  <c r="F54" i="2"/>
  <c r="P54" i="2"/>
  <c r="M54" i="2"/>
  <c r="K54" i="2"/>
  <c r="J54" i="2"/>
  <c r="I54" i="2"/>
  <c r="H54" i="2"/>
  <c r="E54" i="2"/>
  <c r="L53" i="2"/>
  <c r="G53" i="2"/>
  <c r="L52" i="2"/>
  <c r="G52" i="2"/>
  <c r="L51" i="2"/>
  <c r="G51" i="2"/>
  <c r="L50" i="2"/>
  <c r="G50" i="2"/>
  <c r="L49" i="2"/>
  <c r="G49" i="2"/>
  <c r="L48" i="2"/>
  <c r="G48" i="2"/>
  <c r="L47" i="2"/>
  <c r="G47" i="2"/>
  <c r="L46" i="2"/>
  <c r="G46" i="2"/>
  <c r="L45" i="2"/>
  <c r="G45" i="2"/>
  <c r="L44" i="2"/>
  <c r="G44" i="2"/>
  <c r="L43" i="2"/>
  <c r="G43" i="2"/>
  <c r="L42" i="2"/>
  <c r="G42" i="2"/>
  <c r="L41" i="2"/>
  <c r="G41" i="2"/>
  <c r="L40" i="2"/>
  <c r="G40" i="2"/>
  <c r="L39" i="2"/>
  <c r="G39" i="2"/>
  <c r="L38" i="2"/>
  <c r="G38" i="2"/>
  <c r="L37" i="2"/>
  <c r="G37" i="2"/>
  <c r="L36" i="2"/>
  <c r="G36" i="2"/>
  <c r="L35" i="2"/>
  <c r="G35" i="2"/>
  <c r="L34" i="2"/>
  <c r="G34" i="2"/>
  <c r="L33" i="2"/>
  <c r="G33" i="2"/>
  <c r="L32" i="2"/>
  <c r="G32" i="2"/>
  <c r="L31" i="2"/>
  <c r="G31" i="2"/>
  <c r="L30" i="2"/>
  <c r="G30" i="2"/>
  <c r="L29" i="2"/>
  <c r="G29" i="2"/>
  <c r="L28" i="2"/>
  <c r="G28" i="2"/>
  <c r="L27" i="2"/>
  <c r="G27" i="2"/>
  <c r="L26" i="2"/>
  <c r="G26" i="2"/>
  <c r="L25" i="2"/>
  <c r="G25" i="2"/>
  <c r="L24" i="2"/>
  <c r="G24" i="2"/>
  <c r="L23" i="2"/>
  <c r="G23" i="2"/>
  <c r="L22" i="2"/>
  <c r="G22" i="2"/>
  <c r="L21" i="2"/>
  <c r="G21" i="2"/>
  <c r="L20" i="2"/>
  <c r="G20" i="2"/>
  <c r="L19" i="2"/>
  <c r="G19" i="2"/>
  <c r="L18" i="2"/>
  <c r="G18" i="2"/>
  <c r="L17" i="2"/>
  <c r="G17" i="2"/>
  <c r="L16" i="2"/>
  <c r="G16" i="2"/>
  <c r="L15" i="2"/>
  <c r="G15" i="2"/>
  <c r="L14" i="2"/>
  <c r="G14" i="2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G40" i="1"/>
  <c r="M40" i="1" s="1"/>
  <c r="G41" i="1"/>
  <c r="M41" i="1" s="1"/>
  <c r="G42" i="1"/>
  <c r="M42" i="1" s="1"/>
  <c r="G43" i="1"/>
  <c r="M43" i="1" s="1"/>
  <c r="G44" i="1"/>
  <c r="M44" i="1" s="1"/>
  <c r="G45" i="1"/>
  <c r="M45" i="1" s="1"/>
  <c r="G46" i="1"/>
  <c r="M46" i="1" s="1"/>
  <c r="G47" i="1"/>
  <c r="M47" i="1" s="1"/>
  <c r="G48" i="1"/>
  <c r="G49" i="1"/>
  <c r="M49" i="1" s="1"/>
  <c r="G50" i="1"/>
  <c r="M50" i="1" s="1"/>
  <c r="G51" i="1"/>
  <c r="M51" i="1" s="1"/>
  <c r="G52" i="1"/>
  <c r="M52" i="1" s="1"/>
  <c r="G53" i="1"/>
  <c r="M53" i="1" s="1"/>
  <c r="H57" i="1"/>
  <c r="O54" i="1"/>
  <c r="N54" i="1"/>
  <c r="K54" i="1"/>
  <c r="I54" i="1"/>
  <c r="H54" i="1"/>
  <c r="F54" i="1"/>
  <c r="E54" i="1"/>
  <c r="D54" i="1"/>
  <c r="C54" i="1"/>
  <c r="L39" i="1"/>
  <c r="G39" i="1"/>
  <c r="L38" i="1"/>
  <c r="G38" i="1"/>
  <c r="L37" i="1"/>
  <c r="G37" i="1"/>
  <c r="L36" i="1"/>
  <c r="G36" i="1"/>
  <c r="L35" i="1"/>
  <c r="G35" i="1"/>
  <c r="L34" i="1"/>
  <c r="G34" i="1"/>
  <c r="L33" i="1"/>
  <c r="G33" i="1"/>
  <c r="L32" i="1"/>
  <c r="G32" i="1"/>
  <c r="L31" i="1"/>
  <c r="G31" i="1"/>
  <c r="L30" i="1"/>
  <c r="G30" i="1"/>
  <c r="L29" i="1"/>
  <c r="G29" i="1"/>
  <c r="L28" i="1"/>
  <c r="G28" i="1"/>
  <c r="L27" i="1"/>
  <c r="G27" i="1"/>
  <c r="L26" i="1"/>
  <c r="G26" i="1"/>
  <c r="L25" i="1"/>
  <c r="G25" i="1"/>
  <c r="L24" i="1"/>
  <c r="G24" i="1"/>
  <c r="L23" i="1"/>
  <c r="G23" i="1"/>
  <c r="L22" i="1"/>
  <c r="G22" i="1"/>
  <c r="L21" i="1"/>
  <c r="G21" i="1"/>
  <c r="L20" i="1"/>
  <c r="G20" i="1"/>
  <c r="L19" i="1"/>
  <c r="G19" i="1"/>
  <c r="L18" i="1"/>
  <c r="G18" i="1"/>
  <c r="L17" i="1"/>
  <c r="G17" i="1"/>
  <c r="L16" i="1"/>
  <c r="G16" i="1"/>
  <c r="L15" i="1"/>
  <c r="G15" i="1"/>
  <c r="L14" i="1"/>
  <c r="G14" i="1"/>
  <c r="R28" i="5" l="1"/>
  <c r="R46" i="5"/>
  <c r="Q15" i="5"/>
  <c r="L15" i="14" s="1"/>
  <c r="Q50" i="5"/>
  <c r="L50" i="14" s="1"/>
  <c r="Q42" i="5"/>
  <c r="L42" i="14" s="1"/>
  <c r="Q34" i="5"/>
  <c r="L34" i="14" s="1"/>
  <c r="Q26" i="5"/>
  <c r="L26" i="14" s="1"/>
  <c r="Q18" i="5"/>
  <c r="L18" i="14" s="1"/>
  <c r="M48" i="1"/>
  <c r="L54" i="1"/>
  <c r="M15" i="1"/>
  <c r="P15" i="1" s="1"/>
  <c r="M16" i="1"/>
  <c r="P16" i="1" s="1"/>
  <c r="M17" i="1"/>
  <c r="P17" i="1" s="1"/>
  <c r="M18" i="1"/>
  <c r="P18" i="1" s="1"/>
  <c r="C18" i="14" s="1"/>
  <c r="M19" i="1"/>
  <c r="P19" i="1" s="1"/>
  <c r="C19" i="14" s="1"/>
  <c r="M20" i="1"/>
  <c r="P20" i="1" s="1"/>
  <c r="S20" i="1" s="1"/>
  <c r="M21" i="1"/>
  <c r="P21" i="1" s="1"/>
  <c r="S21" i="1" s="1"/>
  <c r="M22" i="1"/>
  <c r="P22" i="1" s="1"/>
  <c r="M23" i="1"/>
  <c r="P23" i="1" s="1"/>
  <c r="C23" i="14" s="1"/>
  <c r="M24" i="1"/>
  <c r="P24" i="1" s="1"/>
  <c r="C24" i="14" s="1"/>
  <c r="M25" i="1"/>
  <c r="P25" i="1" s="1"/>
  <c r="C25" i="14" s="1"/>
  <c r="M26" i="1"/>
  <c r="P26" i="1" s="1"/>
  <c r="M27" i="1"/>
  <c r="P27" i="1" s="1"/>
  <c r="C27" i="14" s="1"/>
  <c r="M28" i="1"/>
  <c r="P28" i="1" s="1"/>
  <c r="S28" i="1" s="1"/>
  <c r="M29" i="1"/>
  <c r="P29" i="1" s="1"/>
  <c r="M30" i="1"/>
  <c r="P30" i="1" s="1"/>
  <c r="M31" i="1"/>
  <c r="P31" i="1" s="1"/>
  <c r="M32" i="1"/>
  <c r="P32" i="1" s="1"/>
  <c r="M33" i="1"/>
  <c r="P33" i="1" s="1"/>
  <c r="M34" i="1"/>
  <c r="P34" i="1" s="1"/>
  <c r="M35" i="1"/>
  <c r="P35" i="1" s="1"/>
  <c r="C35" i="14" s="1"/>
  <c r="M36" i="1"/>
  <c r="P36" i="1" s="1"/>
  <c r="S36" i="1" s="1"/>
  <c r="M37" i="1"/>
  <c r="P37" i="1" s="1"/>
  <c r="S37" i="1" s="1"/>
  <c r="M38" i="1"/>
  <c r="P38" i="1" s="1"/>
  <c r="M39" i="1"/>
  <c r="P39" i="1" s="1"/>
  <c r="C39" i="14" s="1"/>
  <c r="R48" i="5"/>
  <c r="R44" i="5"/>
  <c r="R40" i="5"/>
  <c r="R32" i="5"/>
  <c r="R24" i="5"/>
  <c r="Q16" i="5"/>
  <c r="L16" i="14" s="1"/>
  <c r="Q52" i="5"/>
  <c r="Q48" i="5"/>
  <c r="L48" i="14" s="1"/>
  <c r="Q44" i="5"/>
  <c r="L44" i="14" s="1"/>
  <c r="Q40" i="5"/>
  <c r="L40" i="14" s="1"/>
  <c r="Q36" i="5"/>
  <c r="L36" i="14" s="1"/>
  <c r="Q32" i="5"/>
  <c r="L32" i="14" s="1"/>
  <c r="Q28" i="5"/>
  <c r="L28" i="14" s="1"/>
  <c r="Q24" i="5"/>
  <c r="L24" i="14" s="1"/>
  <c r="Q20" i="5"/>
  <c r="L20" i="14" s="1"/>
  <c r="G54" i="1"/>
  <c r="M14" i="1"/>
  <c r="P52" i="1"/>
  <c r="Q52" i="1" s="1"/>
  <c r="P50" i="1"/>
  <c r="P48" i="1"/>
  <c r="P46" i="1"/>
  <c r="P44" i="1"/>
  <c r="P42" i="1"/>
  <c r="P40" i="1"/>
  <c r="P53" i="1"/>
  <c r="Q53" i="1" s="1"/>
  <c r="P51" i="1"/>
  <c r="Q51" i="1" s="1"/>
  <c r="P49" i="1"/>
  <c r="P47" i="1"/>
  <c r="P45" i="1"/>
  <c r="P43" i="1"/>
  <c r="P41" i="1"/>
  <c r="Q14" i="2"/>
  <c r="R14" i="2" s="1"/>
  <c r="L54" i="2"/>
  <c r="R51" i="5"/>
  <c r="Q45" i="5"/>
  <c r="L45" i="14" s="1"/>
  <c r="K45" i="14"/>
  <c r="Q39" i="5"/>
  <c r="L39" i="14" s="1"/>
  <c r="K39" i="14"/>
  <c r="R33" i="5"/>
  <c r="K33" i="14"/>
  <c r="Q25" i="5"/>
  <c r="L25" i="14" s="1"/>
  <c r="K25" i="14"/>
  <c r="Q17" i="5"/>
  <c r="L17" i="14" s="1"/>
  <c r="K17" i="14"/>
  <c r="Q43" i="5"/>
  <c r="L43" i="14" s="1"/>
  <c r="K43" i="14"/>
  <c r="Q31" i="5"/>
  <c r="L31" i="14" s="1"/>
  <c r="K31" i="14"/>
  <c r="Q23" i="5"/>
  <c r="L23" i="14" s="1"/>
  <c r="K23" i="14"/>
  <c r="Q53" i="5"/>
  <c r="Q47" i="5"/>
  <c r="L47" i="14" s="1"/>
  <c r="K47" i="14"/>
  <c r="Q41" i="5"/>
  <c r="L41" i="14" s="1"/>
  <c r="K41" i="14"/>
  <c r="Q35" i="5"/>
  <c r="L35" i="14" s="1"/>
  <c r="K35" i="14"/>
  <c r="Q29" i="5"/>
  <c r="L29" i="14" s="1"/>
  <c r="K29" i="14"/>
  <c r="Q21" i="5"/>
  <c r="L21" i="14" s="1"/>
  <c r="K21" i="14"/>
  <c r="Q49" i="5"/>
  <c r="L49" i="14" s="1"/>
  <c r="K49" i="14"/>
  <c r="Q37" i="5"/>
  <c r="L37" i="14" s="1"/>
  <c r="K37" i="14"/>
  <c r="Q27" i="5"/>
  <c r="L27" i="14" s="1"/>
  <c r="K27" i="14"/>
  <c r="Q19" i="5"/>
  <c r="L19" i="14" s="1"/>
  <c r="K19" i="14"/>
  <c r="C31" i="14"/>
  <c r="R47" i="5"/>
  <c r="Q51" i="5"/>
  <c r="Q33" i="5"/>
  <c r="L33" i="14" s="1"/>
  <c r="G54" i="2"/>
  <c r="R41" i="5"/>
  <c r="R30" i="5"/>
  <c r="R50" i="5"/>
  <c r="R38" i="5"/>
  <c r="R18" i="5"/>
  <c r="Q15" i="2"/>
  <c r="R15" i="2" s="1"/>
  <c r="H15" i="14" s="1"/>
  <c r="Q16" i="2"/>
  <c r="R16" i="2" s="1"/>
  <c r="Q17" i="2"/>
  <c r="R17" i="2" s="1"/>
  <c r="Q18" i="2"/>
  <c r="R18" i="2" s="1"/>
  <c r="Q19" i="2"/>
  <c r="R19" i="2" s="1"/>
  <c r="Q20" i="2"/>
  <c r="R20" i="2" s="1"/>
  <c r="Q21" i="2"/>
  <c r="R21" i="2" s="1"/>
  <c r="Q22" i="2"/>
  <c r="R22" i="2" s="1"/>
  <c r="Q23" i="2"/>
  <c r="R23" i="2" s="1"/>
  <c r="Q24" i="2"/>
  <c r="R24" i="2" s="1"/>
  <c r="Q25" i="2"/>
  <c r="R25" i="2" s="1"/>
  <c r="Q26" i="2"/>
  <c r="R26" i="2" s="1"/>
  <c r="Q27" i="2"/>
  <c r="R27" i="2" s="1"/>
  <c r="Q28" i="2"/>
  <c r="R28" i="2" s="1"/>
  <c r="Q29" i="2"/>
  <c r="R29" i="2" s="1"/>
  <c r="Q30" i="2"/>
  <c r="R30" i="2" s="1"/>
  <c r="Q31" i="2"/>
  <c r="R31" i="2" s="1"/>
  <c r="Q32" i="2"/>
  <c r="R32" i="2" s="1"/>
  <c r="Q33" i="2"/>
  <c r="R33" i="2" s="1"/>
  <c r="Q34" i="2"/>
  <c r="R34" i="2" s="1"/>
  <c r="Q35" i="2"/>
  <c r="R35" i="2" s="1"/>
  <c r="Q36" i="2"/>
  <c r="R36" i="2" s="1"/>
  <c r="Q37" i="2"/>
  <c r="R37" i="2" s="1"/>
  <c r="Q38" i="2"/>
  <c r="R38" i="2" s="1"/>
  <c r="Q39" i="2"/>
  <c r="R39" i="2" s="1"/>
  <c r="Q40" i="2"/>
  <c r="R40" i="2" s="1"/>
  <c r="Q41" i="2"/>
  <c r="R41" i="2" s="1"/>
  <c r="Q42" i="2"/>
  <c r="R42" i="2" s="1"/>
  <c r="Q43" i="2"/>
  <c r="R43" i="2" s="1"/>
  <c r="Q44" i="2"/>
  <c r="R44" i="2" s="1"/>
  <c r="Q45" i="2"/>
  <c r="R45" i="2" s="1"/>
  <c r="Q46" i="2"/>
  <c r="R46" i="2" s="1"/>
  <c r="Q47" i="2"/>
  <c r="R47" i="2" s="1"/>
  <c r="Q48" i="2"/>
  <c r="R48" i="2" s="1"/>
  <c r="Q49" i="2"/>
  <c r="R49" i="2" s="1"/>
  <c r="Q50" i="2"/>
  <c r="R50" i="2" s="1"/>
  <c r="Q51" i="2"/>
  <c r="R51" i="2" s="1"/>
  <c r="Q52" i="2"/>
  <c r="R52" i="2" s="1"/>
  <c r="Q53" i="2"/>
  <c r="R53" i="2" s="1"/>
  <c r="R16" i="5"/>
  <c r="R15" i="5"/>
  <c r="R20" i="5"/>
  <c r="S32" i="1"/>
  <c r="R26" i="5"/>
  <c r="R34" i="5"/>
  <c r="R22" i="5"/>
  <c r="R53" i="5"/>
  <c r="R49" i="5"/>
  <c r="R45" i="5"/>
  <c r="R35" i="5"/>
  <c r="P54" i="5"/>
  <c r="K51" i="14" s="1"/>
  <c r="R14" i="5"/>
  <c r="Q54" i="5"/>
  <c r="L51" i="14" s="1"/>
  <c r="T35" i="2"/>
  <c r="T51" i="2"/>
  <c r="T17" i="2"/>
  <c r="T20" i="2"/>
  <c r="T28" i="2"/>
  <c r="T44" i="2"/>
  <c r="T21" i="2"/>
  <c r="T38" i="2"/>
  <c r="S27" i="1" l="1"/>
  <c r="S23" i="1"/>
  <c r="T42" i="2"/>
  <c r="T34" i="2"/>
  <c r="T48" i="2"/>
  <c r="T16" i="2"/>
  <c r="T24" i="2"/>
  <c r="T25" i="2"/>
  <c r="T43" i="2"/>
  <c r="T29" i="2"/>
  <c r="T33" i="2"/>
  <c r="T47" i="2"/>
  <c r="T39" i="2"/>
  <c r="S24" i="1"/>
  <c r="Q49" i="1"/>
  <c r="R49" i="1" s="1"/>
  <c r="E49" i="14" s="1"/>
  <c r="T49" i="1"/>
  <c r="F49" i="14" s="1"/>
  <c r="Q50" i="1"/>
  <c r="R50" i="1" s="1"/>
  <c r="E50" i="14" s="1"/>
  <c r="T50" i="1"/>
  <c r="F50" i="14" s="1"/>
  <c r="Q41" i="1"/>
  <c r="D41" i="14" s="1"/>
  <c r="T41" i="1"/>
  <c r="F41" i="14" s="1"/>
  <c r="Q42" i="1"/>
  <c r="D42" i="14" s="1"/>
  <c r="T42" i="1"/>
  <c r="F42" i="14" s="1"/>
  <c r="Q38" i="1"/>
  <c r="T38" i="1"/>
  <c r="F38" i="14" s="1"/>
  <c r="Q34" i="1"/>
  <c r="T34" i="1"/>
  <c r="F34" i="14" s="1"/>
  <c r="Q30" i="1"/>
  <c r="T30" i="1"/>
  <c r="F30" i="14" s="1"/>
  <c r="Q43" i="1"/>
  <c r="D43" i="14" s="1"/>
  <c r="T43" i="1"/>
  <c r="F43" i="14" s="1"/>
  <c r="Q44" i="1"/>
  <c r="R44" i="1" s="1"/>
  <c r="E44" i="14" s="1"/>
  <c r="T44" i="1"/>
  <c r="F44" i="14" s="1"/>
  <c r="Q37" i="1"/>
  <c r="T37" i="1"/>
  <c r="F37" i="14" s="1"/>
  <c r="Q33" i="1"/>
  <c r="T33" i="1"/>
  <c r="F33" i="14" s="1"/>
  <c r="Q29" i="1"/>
  <c r="T29" i="1"/>
  <c r="F29" i="14" s="1"/>
  <c r="Q17" i="1"/>
  <c r="T17" i="1"/>
  <c r="F17" i="14" s="1"/>
  <c r="S17" i="1"/>
  <c r="C33" i="14"/>
  <c r="Q45" i="1"/>
  <c r="D45" i="14" s="1"/>
  <c r="T45" i="1"/>
  <c r="F45" i="14" s="1"/>
  <c r="Q46" i="1"/>
  <c r="R46" i="1" s="1"/>
  <c r="E46" i="14" s="1"/>
  <c r="T46" i="1"/>
  <c r="F46" i="14" s="1"/>
  <c r="Q36" i="1"/>
  <c r="T36" i="1"/>
  <c r="F36" i="14" s="1"/>
  <c r="Q32" i="1"/>
  <c r="T32" i="1"/>
  <c r="F32" i="14" s="1"/>
  <c r="Q28" i="1"/>
  <c r="T28" i="1"/>
  <c r="F28" i="14" s="1"/>
  <c r="Q16" i="1"/>
  <c r="T16" i="1"/>
  <c r="F16" i="14" s="1"/>
  <c r="C37" i="14"/>
  <c r="C32" i="14"/>
  <c r="Q47" i="1"/>
  <c r="R47" i="1" s="1"/>
  <c r="E47" i="14" s="1"/>
  <c r="T47" i="1"/>
  <c r="F47" i="14" s="1"/>
  <c r="Q40" i="1"/>
  <c r="R40" i="1" s="1"/>
  <c r="E40" i="14" s="1"/>
  <c r="T40" i="1"/>
  <c r="F40" i="14" s="1"/>
  <c r="Q48" i="1"/>
  <c r="R48" i="1" s="1"/>
  <c r="E48" i="14" s="1"/>
  <c r="T48" i="1"/>
  <c r="F48" i="14" s="1"/>
  <c r="Q39" i="1"/>
  <c r="T39" i="1"/>
  <c r="F39" i="14" s="1"/>
  <c r="Q35" i="1"/>
  <c r="T35" i="1"/>
  <c r="F35" i="14" s="1"/>
  <c r="Q31" i="1"/>
  <c r="T31" i="1"/>
  <c r="F31" i="14" s="1"/>
  <c r="Q27" i="1"/>
  <c r="T27" i="1"/>
  <c r="F27" i="14" s="1"/>
  <c r="Q15" i="1"/>
  <c r="T15" i="1"/>
  <c r="F15" i="14" s="1"/>
  <c r="Q26" i="1"/>
  <c r="T26" i="1"/>
  <c r="F26" i="14" s="1"/>
  <c r="S26" i="1"/>
  <c r="Q25" i="1"/>
  <c r="T25" i="1"/>
  <c r="F25" i="14" s="1"/>
  <c r="Q24" i="1"/>
  <c r="T24" i="1"/>
  <c r="F24" i="14" s="1"/>
  <c r="Q23" i="1"/>
  <c r="T23" i="1"/>
  <c r="F23" i="14" s="1"/>
  <c r="Q22" i="1"/>
  <c r="T22" i="1"/>
  <c r="F22" i="14" s="1"/>
  <c r="Q21" i="1"/>
  <c r="T21" i="1"/>
  <c r="F21" i="14" s="1"/>
  <c r="Q20" i="1"/>
  <c r="T20" i="1"/>
  <c r="F20" i="14" s="1"/>
  <c r="Q19" i="1"/>
  <c r="T19" i="1"/>
  <c r="F19" i="14" s="1"/>
  <c r="Q18" i="1"/>
  <c r="T18" i="1"/>
  <c r="F18" i="14" s="1"/>
  <c r="S18" i="1"/>
  <c r="S34" i="1"/>
  <c r="S30" i="1"/>
  <c r="S22" i="1"/>
  <c r="S38" i="1"/>
  <c r="C34" i="14"/>
  <c r="C30" i="14"/>
  <c r="C28" i="14"/>
  <c r="C26" i="14"/>
  <c r="C22" i="14"/>
  <c r="C20" i="14"/>
  <c r="T27" i="2"/>
  <c r="T23" i="2"/>
  <c r="T31" i="2"/>
  <c r="T19" i="2"/>
  <c r="T53" i="2"/>
  <c r="T49" i="2"/>
  <c r="T45" i="2"/>
  <c r="T41" i="2"/>
  <c r="T37" i="2"/>
  <c r="S39" i="1"/>
  <c r="S35" i="1"/>
  <c r="S33" i="1"/>
  <c r="S31" i="1"/>
  <c r="S25" i="1"/>
  <c r="S19" i="1"/>
  <c r="C21" i="14"/>
  <c r="C17" i="14"/>
  <c r="S52" i="2"/>
  <c r="H50" i="14"/>
  <c r="S50" i="2"/>
  <c r="I50" i="14" s="1"/>
  <c r="H48" i="14"/>
  <c r="S48" i="2"/>
  <c r="I48" i="14" s="1"/>
  <c r="H46" i="14"/>
  <c r="S46" i="2"/>
  <c r="I46" i="14" s="1"/>
  <c r="H44" i="14"/>
  <c r="S44" i="2"/>
  <c r="I44" i="14" s="1"/>
  <c r="H42" i="14"/>
  <c r="S42" i="2"/>
  <c r="I42" i="14" s="1"/>
  <c r="H40" i="14"/>
  <c r="S40" i="2"/>
  <c r="I40" i="14" s="1"/>
  <c r="H38" i="14"/>
  <c r="S38" i="2"/>
  <c r="I38" i="14" s="1"/>
  <c r="H36" i="14"/>
  <c r="S36" i="2"/>
  <c r="I36" i="14" s="1"/>
  <c r="H34" i="14"/>
  <c r="S34" i="2"/>
  <c r="I34" i="14" s="1"/>
  <c r="H32" i="14"/>
  <c r="S32" i="2"/>
  <c r="I32" i="14" s="1"/>
  <c r="H30" i="14"/>
  <c r="S30" i="2"/>
  <c r="I30" i="14" s="1"/>
  <c r="H28" i="14"/>
  <c r="S28" i="2"/>
  <c r="I28" i="14" s="1"/>
  <c r="H26" i="14"/>
  <c r="S26" i="2"/>
  <c r="I26" i="14" s="1"/>
  <c r="H24" i="14"/>
  <c r="S24" i="2"/>
  <c r="I24" i="14" s="1"/>
  <c r="H22" i="14"/>
  <c r="S22" i="2"/>
  <c r="I22" i="14" s="1"/>
  <c r="H20" i="14"/>
  <c r="S20" i="2"/>
  <c r="I20" i="14" s="1"/>
  <c r="H18" i="14"/>
  <c r="S18" i="2"/>
  <c r="I18" i="14" s="1"/>
  <c r="H16" i="14"/>
  <c r="S16" i="2"/>
  <c r="I16" i="14" s="1"/>
  <c r="H14" i="14"/>
  <c r="S14" i="2"/>
  <c r="I14" i="14" s="1"/>
  <c r="D47" i="14"/>
  <c r="R51" i="1"/>
  <c r="D44" i="14"/>
  <c r="R52" i="1"/>
  <c r="T52" i="2"/>
  <c r="T40" i="2"/>
  <c r="T36" i="2"/>
  <c r="T32" i="2"/>
  <c r="T18" i="2"/>
  <c r="T50" i="2"/>
  <c r="T46" i="2"/>
  <c r="T30" i="2"/>
  <c r="T26" i="2"/>
  <c r="T22" i="2"/>
  <c r="S43" i="1"/>
  <c r="S53" i="2"/>
  <c r="S51" i="2"/>
  <c r="S49" i="2"/>
  <c r="I49" i="14" s="1"/>
  <c r="H49" i="14"/>
  <c r="H47" i="14"/>
  <c r="S47" i="2"/>
  <c r="I47" i="14" s="1"/>
  <c r="S45" i="2"/>
  <c r="I45" i="14" s="1"/>
  <c r="H45" i="14"/>
  <c r="H43" i="14"/>
  <c r="S43" i="2"/>
  <c r="I43" i="14" s="1"/>
  <c r="S41" i="2"/>
  <c r="I41" i="14" s="1"/>
  <c r="H41" i="14"/>
  <c r="H39" i="14"/>
  <c r="S39" i="2"/>
  <c r="I39" i="14" s="1"/>
  <c r="S37" i="2"/>
  <c r="I37" i="14" s="1"/>
  <c r="H37" i="14"/>
  <c r="H35" i="14"/>
  <c r="S35" i="2"/>
  <c r="S33" i="2"/>
  <c r="I33" i="14" s="1"/>
  <c r="H33" i="14"/>
  <c r="H31" i="14"/>
  <c r="S31" i="2"/>
  <c r="I31" i="14" s="1"/>
  <c r="S29" i="2"/>
  <c r="I29" i="14" s="1"/>
  <c r="H29" i="14"/>
  <c r="H27" i="14"/>
  <c r="S27" i="2"/>
  <c r="H25" i="14"/>
  <c r="S25" i="2"/>
  <c r="H23" i="14"/>
  <c r="S23" i="2"/>
  <c r="H21" i="14"/>
  <c r="S21" i="2"/>
  <c r="H19" i="14"/>
  <c r="S19" i="2"/>
  <c r="H17" i="14"/>
  <c r="S17" i="2"/>
  <c r="R53" i="1"/>
  <c r="D46" i="14"/>
  <c r="M54" i="1"/>
  <c r="P14" i="1"/>
  <c r="S15" i="2"/>
  <c r="I15" i="14" s="1"/>
  <c r="R54" i="2"/>
  <c r="H51" i="14" s="1"/>
  <c r="T15" i="2"/>
  <c r="G14" i="14"/>
  <c r="G49" i="14"/>
  <c r="G47" i="14"/>
  <c r="G45" i="14"/>
  <c r="G43" i="14"/>
  <c r="G41" i="14"/>
  <c r="G39" i="14"/>
  <c r="G37" i="14"/>
  <c r="I35" i="14"/>
  <c r="G35" i="14"/>
  <c r="G33" i="14"/>
  <c r="G31" i="14"/>
  <c r="G29" i="14"/>
  <c r="I27" i="14"/>
  <c r="G27" i="14"/>
  <c r="I25" i="14"/>
  <c r="G25" i="14"/>
  <c r="I23" i="14"/>
  <c r="G23" i="14"/>
  <c r="I21" i="14"/>
  <c r="G21" i="14"/>
  <c r="I19" i="14"/>
  <c r="G19" i="14"/>
  <c r="I17" i="14"/>
  <c r="G17" i="14"/>
  <c r="G15" i="14"/>
  <c r="G50" i="14"/>
  <c r="G48" i="14"/>
  <c r="G46" i="14"/>
  <c r="G44" i="14"/>
  <c r="G42" i="14"/>
  <c r="G40" i="14"/>
  <c r="G38" i="14"/>
  <c r="G36" i="14"/>
  <c r="G34" i="14"/>
  <c r="G32" i="14"/>
  <c r="G30" i="14"/>
  <c r="G28" i="14"/>
  <c r="G26" i="14"/>
  <c r="G24" i="14"/>
  <c r="G22" i="14"/>
  <c r="G20" i="14"/>
  <c r="G18" i="14"/>
  <c r="G16" i="14"/>
  <c r="C45" i="14"/>
  <c r="C43" i="14"/>
  <c r="C29" i="14"/>
  <c r="C44" i="14"/>
  <c r="C15" i="14"/>
  <c r="C47" i="14"/>
  <c r="C40" i="14"/>
  <c r="C48" i="14"/>
  <c r="C38" i="14"/>
  <c r="C16" i="14"/>
  <c r="C46" i="14"/>
  <c r="C41" i="14"/>
  <c r="C49" i="14"/>
  <c r="C42" i="14"/>
  <c r="C50" i="14"/>
  <c r="C36" i="14"/>
  <c r="S47" i="1"/>
  <c r="S51" i="1"/>
  <c r="R54" i="5"/>
  <c r="S16" i="1"/>
  <c r="S41" i="1"/>
  <c r="S45" i="1"/>
  <c r="S49" i="1"/>
  <c r="S53" i="1"/>
  <c r="S42" i="1"/>
  <c r="S46" i="1"/>
  <c r="S50" i="1"/>
  <c r="S40" i="1"/>
  <c r="S44" i="1"/>
  <c r="S48" i="1"/>
  <c r="S52" i="1"/>
  <c r="S29" i="1"/>
  <c r="S15" i="1"/>
  <c r="T14" i="2"/>
  <c r="Q54" i="2"/>
  <c r="G51" i="14" s="1"/>
  <c r="D50" i="14" l="1"/>
  <c r="R45" i="1"/>
  <c r="E45" i="14" s="1"/>
  <c r="R41" i="1"/>
  <c r="E41" i="14" s="1"/>
  <c r="D49" i="14"/>
  <c r="D40" i="14"/>
  <c r="R43" i="1"/>
  <c r="E43" i="14" s="1"/>
  <c r="D48" i="14"/>
  <c r="Q14" i="1"/>
  <c r="R14" i="1" s="1"/>
  <c r="E14" i="14" s="1"/>
  <c r="T14" i="1"/>
  <c r="F14" i="14" s="1"/>
  <c r="R27" i="1"/>
  <c r="E27" i="14" s="1"/>
  <c r="D27" i="14"/>
  <c r="R35" i="1"/>
  <c r="E35" i="14" s="1"/>
  <c r="D35" i="14"/>
  <c r="R16" i="1"/>
  <c r="E16" i="14" s="1"/>
  <c r="D16" i="14"/>
  <c r="R32" i="1"/>
  <c r="E32" i="14" s="1"/>
  <c r="D32" i="14"/>
  <c r="R29" i="1"/>
  <c r="E29" i="14" s="1"/>
  <c r="D29" i="14"/>
  <c r="R37" i="1"/>
  <c r="E37" i="14" s="1"/>
  <c r="D37" i="14"/>
  <c r="D34" i="14"/>
  <c r="R34" i="1"/>
  <c r="E34" i="14" s="1"/>
  <c r="C14" i="14"/>
  <c r="C51" i="14" s="1"/>
  <c r="R42" i="1"/>
  <c r="E42" i="14" s="1"/>
  <c r="R15" i="1"/>
  <c r="E15" i="14" s="1"/>
  <c r="D15" i="14"/>
  <c r="R31" i="1"/>
  <c r="E31" i="14" s="1"/>
  <c r="D31" i="14"/>
  <c r="R39" i="1"/>
  <c r="E39" i="14" s="1"/>
  <c r="D39" i="14"/>
  <c r="R28" i="1"/>
  <c r="E28" i="14" s="1"/>
  <c r="D28" i="14"/>
  <c r="R36" i="1"/>
  <c r="E36" i="14" s="1"/>
  <c r="D36" i="14"/>
  <c r="R17" i="1"/>
  <c r="E17" i="14" s="1"/>
  <c r="D17" i="14"/>
  <c r="R33" i="1"/>
  <c r="E33" i="14" s="1"/>
  <c r="D33" i="14"/>
  <c r="D30" i="14"/>
  <c r="R30" i="1"/>
  <c r="E30" i="14" s="1"/>
  <c r="D38" i="14"/>
  <c r="R38" i="1"/>
  <c r="E38" i="14" s="1"/>
  <c r="D26" i="14"/>
  <c r="R26" i="1"/>
  <c r="E26" i="14" s="1"/>
  <c r="R25" i="1"/>
  <c r="E25" i="14" s="1"/>
  <c r="D25" i="14"/>
  <c r="R24" i="1"/>
  <c r="E24" i="14" s="1"/>
  <c r="D24" i="14"/>
  <c r="R23" i="1"/>
  <c r="E23" i="14" s="1"/>
  <c r="D23" i="14"/>
  <c r="D22" i="14"/>
  <c r="R22" i="1"/>
  <c r="E22" i="14" s="1"/>
  <c r="R21" i="1"/>
  <c r="E21" i="14" s="1"/>
  <c r="D21" i="14"/>
  <c r="R20" i="1"/>
  <c r="E20" i="14" s="1"/>
  <c r="D20" i="14"/>
  <c r="R19" i="1"/>
  <c r="E19" i="14" s="1"/>
  <c r="D19" i="14"/>
  <c r="D18" i="14"/>
  <c r="R18" i="1"/>
  <c r="E18" i="14" s="1"/>
  <c r="S14" i="1"/>
  <c r="S54" i="1" s="1"/>
  <c r="T54" i="2"/>
  <c r="D14" i="14"/>
  <c r="P54" i="1"/>
  <c r="S54" i="2"/>
  <c r="I51" i="14" s="1"/>
  <c r="Q54" i="1" l="1"/>
  <c r="D51" i="14"/>
  <c r="R54" i="1"/>
  <c r="E51" i="14" s="1"/>
</calcChain>
</file>

<file path=xl/sharedStrings.xml><?xml version="1.0" encoding="utf-8"?>
<sst xmlns="http://schemas.openxmlformats.org/spreadsheetml/2006/main" count="314" uniqueCount="158">
  <si>
    <t>DAFTAR   NILAI   SISWA</t>
  </si>
  <si>
    <t xml:space="preserve">No. </t>
  </si>
  <si>
    <t>Nama</t>
  </si>
  <si>
    <t>Nilai Ulangan Harian</t>
  </si>
  <si>
    <t>Rerata</t>
  </si>
  <si>
    <t>Nilai Tugas / PR</t>
  </si>
  <si>
    <t>Nilai</t>
  </si>
  <si>
    <t>Ket</t>
  </si>
  <si>
    <t>Deskripsi Kemajuan Belajar</t>
  </si>
  <si>
    <t>UH1</t>
  </si>
  <si>
    <t>UH2</t>
  </si>
  <si>
    <t>UH3</t>
  </si>
  <si>
    <t>UH4</t>
  </si>
  <si>
    <t>NUH</t>
  </si>
  <si>
    <t>T1</t>
  </si>
  <si>
    <t>T3</t>
  </si>
  <si>
    <t>T4</t>
  </si>
  <si>
    <t>Tg/PR</t>
  </si>
  <si>
    <t>UTS</t>
  </si>
  <si>
    <t>UAS</t>
  </si>
  <si>
    <t>Raport</t>
  </si>
  <si>
    <t>T/TT</t>
  </si>
  <si>
    <t>Nilai Rata-rata</t>
  </si>
  <si>
    <t>Guru Mata Pelajaran</t>
  </si>
  <si>
    <t>Jlh</t>
  </si>
  <si>
    <t>Bobot</t>
  </si>
  <si>
    <t>Jenis</t>
  </si>
  <si>
    <t>Konversi</t>
  </si>
  <si>
    <t>Pengetahuan</t>
  </si>
  <si>
    <t>Semester                :</t>
  </si>
  <si>
    <t>Tahun Pelajaran    :</t>
  </si>
  <si>
    <t>2013/2014</t>
  </si>
  <si>
    <t>Wali Kelas         :</t>
  </si>
  <si>
    <t>KKM                   :</t>
  </si>
  <si>
    <t>B-</t>
  </si>
  <si>
    <t>Ketrampilan</t>
  </si>
  <si>
    <t>Tes Praktik</t>
  </si>
  <si>
    <t>Projek</t>
  </si>
  <si>
    <t>Portofolio</t>
  </si>
  <si>
    <t>TP1</t>
  </si>
  <si>
    <t>TP2</t>
  </si>
  <si>
    <t>TP3</t>
  </si>
  <si>
    <t>TP4</t>
  </si>
  <si>
    <t>TP</t>
  </si>
  <si>
    <t>P1</t>
  </si>
  <si>
    <t>P2</t>
  </si>
  <si>
    <t>P3</t>
  </si>
  <si>
    <t>P4</t>
  </si>
  <si>
    <t>Pr1</t>
  </si>
  <si>
    <t>Pr2</t>
  </si>
  <si>
    <t>Pr3</t>
  </si>
  <si>
    <t>Porto</t>
  </si>
  <si>
    <t>Praktik</t>
  </si>
  <si>
    <t>Julh</t>
  </si>
  <si>
    <t>Sikap</t>
  </si>
  <si>
    <t>Observasi</t>
  </si>
  <si>
    <t>Ob1</t>
  </si>
  <si>
    <t>Ob2</t>
  </si>
  <si>
    <t>Penilaian Diri</t>
  </si>
  <si>
    <t>Pd1</t>
  </si>
  <si>
    <t>Pd2</t>
  </si>
  <si>
    <t>Penilaian Teman</t>
  </si>
  <si>
    <t>PT1</t>
  </si>
  <si>
    <t>PT2</t>
  </si>
  <si>
    <t>Jurnal</t>
  </si>
  <si>
    <t>Jr1</t>
  </si>
  <si>
    <t>Jr2</t>
  </si>
  <si>
    <t>Obs</t>
  </si>
  <si>
    <t>Pdiri</t>
  </si>
  <si>
    <t>Mengetahui:</t>
  </si>
  <si>
    <t>B</t>
  </si>
  <si>
    <t>Petunjuk:</t>
  </si>
  <si>
    <t>1. Nama ditulis hanya pada sheet ini (Sheet Data &amp; Petunjuk), selanjutnya pada sheet lainnya akan terisi secara otomatis</t>
  </si>
  <si>
    <t>Mata Pelajaran :</t>
  </si>
  <si>
    <t>Kelas :</t>
  </si>
  <si>
    <t>Aspek :</t>
  </si>
  <si>
    <t>Tahun Pelajaran :</t>
  </si>
  <si>
    <t>Semester :</t>
  </si>
  <si>
    <t>2. Data Mata Pelajaran, Kelas, Semester dan Tahun pelajaran hanya di isi pada sheet ini, selanjutnya sheet lain akan terisi secara otomatis</t>
  </si>
  <si>
    <t>Keterangan</t>
  </si>
  <si>
    <t xml:space="preserve">Nama Guru                 : </t>
  </si>
  <si>
    <t>NIP Guru                      :</t>
  </si>
  <si>
    <t>Nama Sekolah      :</t>
  </si>
  <si>
    <t>Nama Kepsek       :</t>
  </si>
  <si>
    <t>Pd3</t>
  </si>
  <si>
    <t>PTmn</t>
  </si>
  <si>
    <t>DATA YANG HARUS DI ISI</t>
  </si>
  <si>
    <t>Sikap Sosial &amp; Spiritual</t>
  </si>
  <si>
    <t>Angka</t>
  </si>
  <si>
    <t>Huruf</t>
  </si>
  <si>
    <t>Deskripsi</t>
  </si>
  <si>
    <t>NP</t>
  </si>
  <si>
    <t>0-4</t>
  </si>
  <si>
    <t>0-100</t>
  </si>
  <si>
    <t>NP 
(NH)</t>
  </si>
  <si>
    <t>Project</t>
  </si>
  <si>
    <t>Semester                 :</t>
  </si>
  <si>
    <t>Sudah baik mengamalkan agama yang dianutnya,konsisten menunjukkan sikap jujur dan hormat kepada guru,namun kontrol dirinya perlu ditingkatkan</t>
  </si>
  <si>
    <t>Sudah memiliki kompetensi keterampilan dalam memecahkan permasalahan matematika, namun kurang teliti dalam ....</t>
  </si>
  <si>
    <t>Tanggal</t>
  </si>
  <si>
    <t>Kepala Sekolah</t>
  </si>
  <si>
    <t>Mata Pelajaran      :</t>
  </si>
  <si>
    <t>Kelas                          :</t>
  </si>
  <si>
    <t>Tahun Pelajaran   :</t>
  </si>
  <si>
    <t>NIP Kepsek            :</t>
  </si>
  <si>
    <t>:</t>
  </si>
  <si>
    <t>SMK NEGERI 3 KOTA BEKASI</t>
  </si>
  <si>
    <t>Kepala SMK 3 Kota Bekasi</t>
  </si>
  <si>
    <t>Maman, Sudiaman, S.Pd</t>
  </si>
  <si>
    <t>Maman Sudiaman, S.Pd</t>
  </si>
  <si>
    <t>19661014 199802 1 002</t>
  </si>
  <si>
    <t>PEMERINTAH KOTA BEKASI</t>
  </si>
  <si>
    <t>DINAS PENDIDIKAN KOTA BEKASI</t>
  </si>
  <si>
    <t>Guru</t>
  </si>
  <si>
    <t>AGUS YOGANDI</t>
  </si>
  <si>
    <t>ARIEF PANDJI WIDJANARKO</t>
  </si>
  <si>
    <t>ARUM TEGUH PROYOGO</t>
  </si>
  <si>
    <t>AWAL MAULANA MARYADI</t>
  </si>
  <si>
    <t>AYU MARDHOTILLAH</t>
  </si>
  <si>
    <t>BAYU KURNIADI</t>
  </si>
  <si>
    <t>DAVIN DJULIAN</t>
  </si>
  <si>
    <t>DIAN FITRIA SARI</t>
  </si>
  <si>
    <t>DICKY HENDRIK KUSBIANTORO</t>
  </si>
  <si>
    <t>DWI FITRI ANGGRAEINI</t>
  </si>
  <si>
    <t>ERLANGGA GUSTI AJI</t>
  </si>
  <si>
    <t>EZA RIZKY RAMADHAN</t>
  </si>
  <si>
    <t>FERDINANDO KYRENIUS KRISTOPER</t>
  </si>
  <si>
    <t>HAFIZH MUHAMMAD RIFQI S</t>
  </si>
  <si>
    <t>KELVIN RUBIYANTO</t>
  </si>
  <si>
    <t>KINANTI PUSPITA SARI</t>
  </si>
  <si>
    <t>LILY ERDIANA</t>
  </si>
  <si>
    <t>LISNA UTIPAH</t>
  </si>
  <si>
    <t>MU'ADZ AKMAL YUSUF</t>
  </si>
  <si>
    <t>MUHAMMAD ALDYANTO BAYU PRATAMA</t>
  </si>
  <si>
    <t>MUHAMMAD SAHRIN RINOLDA</t>
  </si>
  <si>
    <t>MUHAMMAD TESYAR RAMADHAN</t>
  </si>
  <si>
    <t>NISSA DEWI ANGGRAINI</t>
  </si>
  <si>
    <t>NOVI PALDI</t>
  </si>
  <si>
    <t>NUGIE LEGIAN</t>
  </si>
  <si>
    <t>PUTRI NOVALIYANTI</t>
  </si>
  <si>
    <t>RAMDHANI ANGGIE PURNAMA</t>
  </si>
  <si>
    <t>RETNO ASTUTI</t>
  </si>
  <si>
    <t>REZA AFRIANSYAH</t>
  </si>
  <si>
    <t>RICKY TRI YUDIKA</t>
  </si>
  <si>
    <t>ROSITA</t>
  </si>
  <si>
    <t>ROZAAN NAUFAL FIKRI</t>
  </si>
  <si>
    <t>SIGMA TRIO HARTOMO</t>
  </si>
  <si>
    <t>VENJI NAZARA</t>
  </si>
  <si>
    <t>YOGA SUANDI</t>
  </si>
  <si>
    <t>ZAMZAMI ABDUL JABBAR</t>
  </si>
  <si>
    <t>X TKJ 4</t>
  </si>
  <si>
    <t>Risdiana Hidayat, SE</t>
  </si>
  <si>
    <t>YOGI CIPTA PRATAMA</t>
  </si>
  <si>
    <t>Terampil</t>
  </si>
  <si>
    <t>Baik</t>
  </si>
  <si>
    <t>Bekasi,  12 Juni 2014</t>
  </si>
  <si>
    <t>Genap</t>
  </si>
  <si>
    <t>Produktif TKJ ( Pemograman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</si>
</sst>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1"/>
      <color theme="1"/>
      <name val="Calibri"/>
      <family val="2"/>
      <charset val="1"/>
      <scheme val="minor"/>
    </font>
    <font>
      <b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rgb="FF0000CC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rgb="FF0000CC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color theme="1"/>
      <name val="Arial Narrow"/>
      <family val="2"/>
    </font>
    <font>
      <sz val="10"/>
      <color theme="1"/>
      <name val="Book Antiqua"/>
      <family val="1"/>
    </font>
    <font>
      <sz val="10"/>
      <name val="Arial"/>
      <family val="2"/>
    </font>
    <font>
      <sz val="11"/>
      <name val="Calibri"/>
      <family val="2"/>
      <charset val="1"/>
      <scheme val="minor"/>
    </font>
    <font>
      <b/>
      <sz val="12"/>
      <name val="Calibri"/>
      <family val="2"/>
      <charset val="1"/>
      <scheme val="minor"/>
    </font>
    <font>
      <b/>
      <sz val="18"/>
      <name val="Calibri"/>
      <family val="2"/>
      <charset val="1"/>
      <scheme val="minor"/>
    </font>
    <font>
      <b/>
      <sz val="11"/>
      <name val="Calibri"/>
      <family val="2"/>
      <charset val="1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DotDot">
        <color indexed="64"/>
      </right>
      <top style="thin">
        <color indexed="64"/>
      </top>
      <bottom style="dashDotDot">
        <color indexed="64"/>
      </bottom>
      <diagonal/>
    </border>
    <border>
      <left style="dashDotDot">
        <color indexed="64"/>
      </left>
      <right style="dashDotDot">
        <color indexed="64"/>
      </right>
      <top style="thin">
        <color indexed="64"/>
      </top>
      <bottom style="dashDotDot">
        <color indexed="64"/>
      </bottom>
      <diagonal/>
    </border>
    <border>
      <left style="dashDotDot">
        <color indexed="64"/>
      </left>
      <right style="thin">
        <color indexed="64"/>
      </right>
      <top style="thin">
        <color indexed="64"/>
      </top>
      <bottom style="dashDotDot">
        <color indexed="64"/>
      </bottom>
      <diagonal/>
    </border>
    <border>
      <left style="thin">
        <color indexed="64"/>
      </left>
      <right style="dashDotDot">
        <color indexed="64"/>
      </right>
      <top style="dashDotDot">
        <color indexed="64"/>
      </top>
      <bottom style="dashDotDot">
        <color indexed="64"/>
      </bottom>
      <diagonal/>
    </border>
    <border>
      <left style="dashDotDot">
        <color indexed="64"/>
      </left>
      <right style="dashDotDot">
        <color indexed="64"/>
      </right>
      <top style="dashDotDot">
        <color indexed="64"/>
      </top>
      <bottom style="dashDotDot">
        <color indexed="64"/>
      </bottom>
      <diagonal/>
    </border>
    <border>
      <left style="dashDotDot">
        <color indexed="64"/>
      </left>
      <right style="thin">
        <color indexed="64"/>
      </right>
      <top style="dashDotDot">
        <color indexed="64"/>
      </top>
      <bottom style="dashDotDot">
        <color indexed="64"/>
      </bottom>
      <diagonal/>
    </border>
    <border>
      <left style="thin">
        <color indexed="64"/>
      </left>
      <right style="dashDotDot">
        <color indexed="64"/>
      </right>
      <top style="dashDotDot">
        <color indexed="64"/>
      </top>
      <bottom style="thin">
        <color indexed="64"/>
      </bottom>
      <diagonal/>
    </border>
    <border>
      <left style="dashDotDot">
        <color indexed="64"/>
      </left>
      <right style="dashDotDot">
        <color indexed="64"/>
      </right>
      <top style="dashDotDot">
        <color indexed="64"/>
      </top>
      <bottom style="thin">
        <color indexed="64"/>
      </bottom>
      <diagonal/>
    </border>
    <border>
      <left style="dashDotDot">
        <color indexed="64"/>
      </left>
      <right style="thin">
        <color indexed="64"/>
      </right>
      <top style="dashDotDot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257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Fill="1" applyBorder="1" applyAlignment="1"/>
    <xf numFmtId="0" fontId="0" fillId="0" borderId="0" xfId="0" applyBorder="1" applyAlignment="1">
      <alignment horizontal="left"/>
    </xf>
    <xf numFmtId="0" fontId="3" fillId="0" borderId="0" xfId="0" applyFont="1" applyBorder="1" applyAlignment="1">
      <alignment horizontal="left"/>
    </xf>
    <xf numFmtId="0" fontId="0" fillId="0" borderId="0" xfId="0" applyBorder="1" applyAlignment="1">
      <alignment horizontal="center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/>
    <xf numFmtId="0" fontId="0" fillId="0" borderId="9" xfId="0" applyBorder="1" applyAlignment="1">
      <alignment horizontal="center"/>
    </xf>
    <xf numFmtId="0" fontId="3" fillId="0" borderId="0" xfId="0" applyFont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4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6" fillId="2" borderId="9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164" fontId="0" fillId="2" borderId="9" xfId="0" applyNumberFormat="1" applyFill="1" applyBorder="1" applyAlignment="1">
      <alignment horizontal="center"/>
    </xf>
    <xf numFmtId="2" fontId="0" fillId="2" borderId="9" xfId="0" applyNumberFormat="1" applyFill="1" applyBorder="1" applyAlignment="1">
      <alignment horizontal="center"/>
    </xf>
    <xf numFmtId="1" fontId="3" fillId="2" borderId="9" xfId="0" applyNumberFormat="1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7" fillId="2" borderId="9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0" fillId="0" borderId="9" xfId="0" applyBorder="1" applyAlignment="1">
      <alignment horizontal="left"/>
    </xf>
    <xf numFmtId="0" fontId="0" fillId="0" borderId="9" xfId="0" applyBorder="1"/>
    <xf numFmtId="0" fontId="1" fillId="0" borderId="0" xfId="0" applyFont="1" applyAlignment="1">
      <alignment horizontal="left"/>
    </xf>
    <xf numFmtId="0" fontId="0" fillId="0" borderId="0" xfId="0" applyFill="1" applyAlignment="1">
      <alignment horizontal="center"/>
    </xf>
    <xf numFmtId="0" fontId="0" fillId="0" borderId="0" xfId="0" applyFill="1"/>
    <xf numFmtId="0" fontId="0" fillId="0" borderId="0" xfId="0" applyFill="1" applyBorder="1" applyAlignment="1">
      <alignment horizontal="left"/>
    </xf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left"/>
    </xf>
    <xf numFmtId="1" fontId="0" fillId="0" borderId="0" xfId="0" applyNumberFormat="1" applyFill="1"/>
    <xf numFmtId="0" fontId="0" fillId="0" borderId="0" xfId="0" applyFill="1" applyAlignment="1">
      <alignment horizontal="left"/>
    </xf>
    <xf numFmtId="0" fontId="3" fillId="0" borderId="9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0" fillId="0" borderId="0" xfId="0" applyFill="1" applyAlignment="1">
      <alignment horizontal="right"/>
    </xf>
    <xf numFmtId="0" fontId="3" fillId="0" borderId="0" xfId="0" applyFont="1" applyFill="1" applyAlignment="1">
      <alignment horizontal="right"/>
    </xf>
    <xf numFmtId="0" fontId="0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2" borderId="9" xfId="0" applyFont="1" applyFill="1" applyBorder="1"/>
    <xf numFmtId="0" fontId="0" fillId="0" borderId="0" xfId="0" applyAlignment="1">
      <alignment horizontal="left"/>
    </xf>
    <xf numFmtId="0" fontId="3" fillId="0" borderId="0" xfId="0" applyFont="1" applyAlignment="1"/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4" xfId="0" applyFill="1" applyBorder="1" applyAlignment="1">
      <alignment horizontal="center"/>
    </xf>
    <xf numFmtId="0" fontId="0" fillId="0" borderId="4" xfId="0" applyFill="1" applyBorder="1" applyAlignment="1">
      <alignment horizontal="left"/>
    </xf>
    <xf numFmtId="0" fontId="0" fillId="8" borderId="9" xfId="0" applyFill="1" applyBorder="1" applyAlignment="1">
      <alignment horizontal="center"/>
    </xf>
    <xf numFmtId="0" fontId="3" fillId="6" borderId="9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7" fillId="0" borderId="4" xfId="0" applyFont="1" applyFill="1" applyBorder="1" applyAlignment="1">
      <alignment horizontal="center"/>
    </xf>
    <xf numFmtId="0" fontId="6" fillId="6" borderId="9" xfId="0" applyFont="1" applyFill="1" applyBorder="1" applyAlignment="1">
      <alignment horizontal="center"/>
    </xf>
    <xf numFmtId="0" fontId="7" fillId="6" borderId="9" xfId="0" applyFont="1" applyFill="1" applyBorder="1" applyAlignment="1">
      <alignment horizontal="center"/>
    </xf>
    <xf numFmtId="0" fontId="9" fillId="2" borderId="0" xfId="0" applyFont="1" applyFill="1"/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10" fillId="8" borderId="9" xfId="0" applyFont="1" applyFill="1" applyBorder="1" applyAlignment="1">
      <alignment horizontal="center" wrapText="1"/>
    </xf>
    <xf numFmtId="0" fontId="0" fillId="0" borderId="9" xfId="0" applyBorder="1" applyAlignment="1">
      <alignment horizontal="right"/>
    </xf>
    <xf numFmtId="0" fontId="3" fillId="0" borderId="2" xfId="0" applyFont="1" applyBorder="1" applyAlignment="1"/>
    <xf numFmtId="0" fontId="0" fillId="0" borderId="0" xfId="0" applyBorder="1" applyAlignment="1"/>
    <xf numFmtId="0" fontId="0" fillId="0" borderId="7" xfId="0" applyBorder="1" applyAlignment="1"/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/>
    </xf>
    <xf numFmtId="0" fontId="3" fillId="0" borderId="3" xfId="0" applyFont="1" applyBorder="1" applyAlignment="1"/>
    <xf numFmtId="0" fontId="0" fillId="0" borderId="5" xfId="0" applyBorder="1" applyAlignment="1"/>
    <xf numFmtId="0" fontId="0" fillId="0" borderId="8" xfId="0" applyBorder="1" applyAlignment="1"/>
    <xf numFmtId="0" fontId="3" fillId="13" borderId="0" xfId="0" applyFont="1" applyFill="1" applyBorder="1" applyProtection="1"/>
    <xf numFmtId="0" fontId="3" fillId="13" borderId="0" xfId="0" applyFont="1" applyFill="1" applyBorder="1" applyAlignment="1" applyProtection="1">
      <alignment horizontal="right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horizontal="left" vertical="center"/>
    </xf>
    <xf numFmtId="0" fontId="0" fillId="8" borderId="9" xfId="0" applyFill="1" applyBorder="1" applyAlignment="1">
      <alignment horizontal="center" vertical="center"/>
    </xf>
    <xf numFmtId="0" fontId="0" fillId="0" borderId="0" xfId="0" applyAlignment="1">
      <alignment vertical="center"/>
    </xf>
    <xf numFmtId="164" fontId="0" fillId="2" borderId="9" xfId="0" applyNumberFormat="1" applyFill="1" applyBorder="1" applyAlignment="1">
      <alignment horizontal="center" vertical="center"/>
    </xf>
    <xf numFmtId="0" fontId="3" fillId="0" borderId="2" xfId="0" applyFont="1" applyFill="1" applyBorder="1" applyAlignment="1"/>
    <xf numFmtId="0" fontId="3" fillId="0" borderId="3" xfId="0" applyFont="1" applyFill="1" applyBorder="1" applyAlignment="1"/>
    <xf numFmtId="0" fontId="0" fillId="0" borderId="0" xfId="0" applyFill="1" applyBorder="1" applyAlignment="1"/>
    <xf numFmtId="0" fontId="0" fillId="0" borderId="5" xfId="0" applyFill="1" applyBorder="1" applyAlignment="1"/>
    <xf numFmtId="0" fontId="0" fillId="0" borderId="7" xfId="0" applyFill="1" applyBorder="1" applyAlignment="1"/>
    <xf numFmtId="0" fontId="0" fillId="0" borderId="8" xfId="0" applyFill="1" applyBorder="1" applyAlignment="1"/>
    <xf numFmtId="0" fontId="3" fillId="2" borderId="10" xfId="0" applyFont="1" applyFill="1" applyBorder="1" applyAlignment="1">
      <alignment horizontal="center" shrinkToFit="1"/>
    </xf>
    <xf numFmtId="0" fontId="3" fillId="5" borderId="10" xfId="0" applyFont="1" applyFill="1" applyBorder="1" applyAlignment="1">
      <alignment horizontal="center" shrinkToFit="1"/>
    </xf>
    <xf numFmtId="0" fontId="3" fillId="8" borderId="10" xfId="0" applyFont="1" applyFill="1" applyBorder="1" applyAlignment="1">
      <alignment horizontal="center" shrinkToFit="1"/>
    </xf>
    <xf numFmtId="0" fontId="3" fillId="0" borderId="0" xfId="0" applyFont="1" applyAlignment="1">
      <alignment shrinkToFit="1"/>
    </xf>
    <xf numFmtId="0" fontId="3" fillId="0" borderId="11" xfId="0" applyFont="1" applyBorder="1" applyAlignment="1">
      <alignment horizontal="center" shrinkToFit="1"/>
    </xf>
    <xf numFmtId="0" fontId="3" fillId="2" borderId="11" xfId="0" applyFont="1" applyFill="1" applyBorder="1" applyAlignment="1">
      <alignment horizontal="center" shrinkToFit="1"/>
    </xf>
    <xf numFmtId="0" fontId="3" fillId="0" borderId="9" xfId="0" applyFont="1" applyBorder="1" applyAlignment="1">
      <alignment horizontal="center" shrinkToFit="1"/>
    </xf>
    <xf numFmtId="0" fontId="3" fillId="5" borderId="11" xfId="0" applyFont="1" applyFill="1" applyBorder="1" applyAlignment="1">
      <alignment horizontal="center" shrinkToFit="1"/>
    </xf>
    <xf numFmtId="0" fontId="3" fillId="8" borderId="11" xfId="0" applyFont="1" applyFill="1" applyBorder="1" applyAlignment="1">
      <alignment horizontal="center" shrinkToFit="1"/>
    </xf>
    <xf numFmtId="0" fontId="3" fillId="2" borderId="11" xfId="0" quotePrefix="1" applyFont="1" applyFill="1" applyBorder="1" applyAlignment="1">
      <alignment horizontal="center" shrinkToFit="1"/>
    </xf>
    <xf numFmtId="16" fontId="3" fillId="2" borderId="11" xfId="0" quotePrefix="1" applyNumberFormat="1" applyFont="1" applyFill="1" applyBorder="1" applyAlignment="1">
      <alignment horizontal="center" shrinkToFit="1"/>
    </xf>
    <xf numFmtId="0" fontId="0" fillId="0" borderId="0" xfId="0" applyAlignment="1">
      <alignment shrinkToFit="1"/>
    </xf>
    <xf numFmtId="2" fontId="0" fillId="2" borderId="9" xfId="0" applyNumberFormat="1" applyFill="1" applyBorder="1" applyAlignment="1">
      <alignment horizontal="center" vertical="center"/>
    </xf>
    <xf numFmtId="1" fontId="3" fillId="2" borderId="9" xfId="0" applyNumberFormat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10" fillId="8" borderId="9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shrinkToFit="1"/>
    </xf>
    <xf numFmtId="0" fontId="0" fillId="0" borderId="15" xfId="0" applyFill="1" applyBorder="1" applyAlignment="1">
      <alignment horizontal="center" vertical="center"/>
    </xf>
    <xf numFmtId="0" fontId="0" fillId="0" borderId="16" xfId="0" applyFill="1" applyBorder="1" applyAlignment="1">
      <alignment horizontal="left" vertical="center"/>
    </xf>
    <xf numFmtId="2" fontId="0" fillId="0" borderId="16" xfId="0" applyNumberFormat="1" applyFill="1" applyBorder="1" applyAlignment="1">
      <alignment horizontal="center" vertical="center"/>
    </xf>
    <xf numFmtId="164" fontId="0" fillId="0" borderId="16" xfId="0" applyNumberFormat="1" applyFill="1" applyBorder="1" applyAlignment="1">
      <alignment horizontal="center" vertical="center"/>
    </xf>
    <xf numFmtId="1" fontId="3" fillId="0" borderId="16" xfId="0" applyNumberFormat="1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10" fillId="8" borderId="9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0" fillId="0" borderId="18" xfId="0" applyFill="1" applyBorder="1" applyAlignment="1">
      <alignment horizontal="center" vertical="center"/>
    </xf>
    <xf numFmtId="0" fontId="0" fillId="0" borderId="19" xfId="0" applyFill="1" applyBorder="1" applyAlignment="1">
      <alignment horizontal="left" vertical="center"/>
    </xf>
    <xf numFmtId="2" fontId="0" fillId="0" borderId="19" xfId="0" applyNumberFormat="1" applyFill="1" applyBorder="1" applyAlignment="1">
      <alignment horizontal="center" vertical="center"/>
    </xf>
    <xf numFmtId="164" fontId="0" fillId="0" borderId="19" xfId="0" applyNumberFormat="1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1" fontId="3" fillId="0" borderId="19" xfId="0" applyNumberFormat="1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0" fillId="0" borderId="22" xfId="0" applyFill="1" applyBorder="1" applyAlignment="1">
      <alignment horizontal="left" vertical="center"/>
    </xf>
    <xf numFmtId="2" fontId="0" fillId="0" borderId="22" xfId="0" applyNumberFormat="1" applyFill="1" applyBorder="1" applyAlignment="1">
      <alignment horizontal="center" vertical="center"/>
    </xf>
    <xf numFmtId="164" fontId="0" fillId="0" borderId="22" xfId="0" applyNumberFormat="1" applyFill="1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1" fontId="3" fillId="0" borderId="22" xfId="0" applyNumberFormat="1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164" fontId="0" fillId="0" borderId="9" xfId="0" applyNumberFormat="1" applyFill="1" applyBorder="1" applyAlignment="1">
      <alignment horizontal="center" vertical="center"/>
    </xf>
    <xf numFmtId="0" fontId="0" fillId="8" borderId="9" xfId="0" applyNumberForma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shrinkToFit="1"/>
    </xf>
    <xf numFmtId="0" fontId="3" fillId="0" borderId="0" xfId="0" applyFont="1" applyFill="1" applyAlignment="1">
      <alignment shrinkToFit="1"/>
    </xf>
    <xf numFmtId="0" fontId="3" fillId="0" borderId="11" xfId="0" applyFont="1" applyFill="1" applyBorder="1" applyAlignment="1">
      <alignment horizontal="center" shrinkToFit="1"/>
    </xf>
    <xf numFmtId="0" fontId="0" fillId="0" borderId="0" xfId="0" applyFill="1" applyAlignment="1">
      <alignment shrinkToFit="1"/>
    </xf>
    <xf numFmtId="0" fontId="1" fillId="0" borderId="0" xfId="0" applyNumberFormat="1" applyFont="1" applyAlignment="1">
      <alignment horizontal="left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11" fillId="0" borderId="9" xfId="0" applyFont="1" applyFill="1" applyBorder="1" applyAlignment="1" applyProtection="1">
      <alignment vertical="center"/>
    </xf>
    <xf numFmtId="0" fontId="11" fillId="0" borderId="9" xfId="1" applyFont="1" applyFill="1" applyBorder="1" applyAlignment="1" applyProtection="1">
      <alignment vertical="center"/>
    </xf>
    <xf numFmtId="0" fontId="0" fillId="13" borderId="9" xfId="0" applyFill="1" applyBorder="1" applyAlignment="1">
      <alignment horizontal="left" vertical="center"/>
    </xf>
    <xf numFmtId="0" fontId="13" fillId="13" borderId="0" xfId="0" applyFont="1" applyFill="1" applyAlignment="1">
      <alignment horizontal="center"/>
    </xf>
    <xf numFmtId="0" fontId="16" fillId="13" borderId="2" xfId="0" applyFont="1" applyFill="1" applyBorder="1" applyAlignment="1"/>
    <xf numFmtId="0" fontId="13" fillId="13" borderId="3" xfId="0" applyFont="1" applyFill="1" applyBorder="1" applyAlignment="1">
      <alignment horizontal="center"/>
    </xf>
    <xf numFmtId="0" fontId="13" fillId="13" borderId="0" xfId="0" applyFont="1" applyFill="1" applyBorder="1" applyAlignment="1"/>
    <xf numFmtId="0" fontId="13" fillId="13" borderId="5" xfId="0" applyFont="1" applyFill="1" applyBorder="1" applyAlignment="1">
      <alignment horizontal="center"/>
    </xf>
    <xf numFmtId="0" fontId="13" fillId="13" borderId="7" xfId="0" applyFont="1" applyFill="1" applyBorder="1" applyAlignment="1"/>
    <xf numFmtId="0" fontId="13" fillId="13" borderId="8" xfId="0" applyFont="1" applyFill="1" applyBorder="1" applyAlignment="1">
      <alignment horizontal="center"/>
    </xf>
    <xf numFmtId="0" fontId="14" fillId="13" borderId="0" xfId="0" applyFont="1" applyFill="1" applyBorder="1" applyAlignment="1"/>
    <xf numFmtId="0" fontId="13" fillId="13" borderId="0" xfId="0" applyFont="1" applyFill="1" applyBorder="1" applyAlignment="1">
      <alignment horizontal="left"/>
    </xf>
    <xf numFmtId="0" fontId="13" fillId="13" borderId="0" xfId="0" applyFont="1" applyFill="1" applyAlignment="1">
      <alignment horizontal="right"/>
    </xf>
    <xf numFmtId="0" fontId="16" fillId="13" borderId="0" xfId="0" applyFont="1" applyFill="1" applyBorder="1" applyAlignment="1">
      <alignment horizontal="left"/>
    </xf>
    <xf numFmtId="0" fontId="13" fillId="13" borderId="0" xfId="0" applyFont="1" applyFill="1" applyBorder="1" applyAlignment="1">
      <alignment horizontal="right"/>
    </xf>
    <xf numFmtId="0" fontId="16" fillId="13" borderId="0" xfId="0" applyFont="1" applyFill="1" applyAlignment="1">
      <alignment horizontal="left"/>
    </xf>
    <xf numFmtId="0" fontId="13" fillId="13" borderId="0" xfId="0" applyFont="1" applyFill="1" applyAlignment="1">
      <alignment horizontal="left"/>
    </xf>
    <xf numFmtId="0" fontId="13" fillId="13" borderId="0" xfId="0" applyFont="1" applyFill="1" applyBorder="1" applyAlignment="1">
      <alignment horizontal="center"/>
    </xf>
    <xf numFmtId="0" fontId="16" fillId="13" borderId="9" xfId="0" quotePrefix="1" applyFont="1" applyFill="1" applyBorder="1" applyAlignment="1">
      <alignment horizontal="center" vertical="center"/>
    </xf>
    <xf numFmtId="0" fontId="16" fillId="13" borderId="9" xfId="0" applyFont="1" applyFill="1" applyBorder="1" applyAlignment="1">
      <alignment horizontal="center" vertical="center"/>
    </xf>
    <xf numFmtId="0" fontId="16" fillId="13" borderId="11" xfId="0" applyFont="1" applyFill="1" applyBorder="1" applyAlignment="1">
      <alignment horizontal="center" vertical="center"/>
    </xf>
    <xf numFmtId="0" fontId="13" fillId="13" borderId="9" xfId="0" applyFont="1" applyFill="1" applyBorder="1" applyAlignment="1">
      <alignment horizontal="center" vertical="center"/>
    </xf>
    <xf numFmtId="0" fontId="13" fillId="13" borderId="9" xfId="0" applyFont="1" applyFill="1" applyBorder="1" applyAlignment="1">
      <alignment horizontal="left" vertical="center"/>
    </xf>
    <xf numFmtId="2" fontId="13" fillId="13" borderId="9" xfId="0" applyNumberFormat="1" applyFont="1" applyFill="1" applyBorder="1" applyAlignment="1">
      <alignment horizontal="center" vertical="center"/>
    </xf>
    <xf numFmtId="1" fontId="13" fillId="13" borderId="9" xfId="0" applyNumberFormat="1" applyFont="1" applyFill="1" applyBorder="1" applyAlignment="1">
      <alignment horizontal="center" vertical="center"/>
    </xf>
    <xf numFmtId="1" fontId="13" fillId="13" borderId="9" xfId="0" applyNumberFormat="1" applyFont="1" applyFill="1" applyBorder="1" applyAlignment="1">
      <alignment horizontal="center" vertical="center" wrapText="1"/>
    </xf>
    <xf numFmtId="164" fontId="13" fillId="13" borderId="9" xfId="0" applyNumberFormat="1" applyFont="1" applyFill="1" applyBorder="1" applyAlignment="1">
      <alignment horizontal="center" vertical="center"/>
    </xf>
    <xf numFmtId="0" fontId="13" fillId="13" borderId="0" xfId="0" applyFont="1" applyFill="1"/>
    <xf numFmtId="0" fontId="16" fillId="13" borderId="0" xfId="0" applyFont="1" applyFill="1" applyAlignment="1">
      <alignment horizontal="center"/>
    </xf>
    <xf numFmtId="0" fontId="16" fillId="13" borderId="0" xfId="0" applyFont="1" applyFill="1" applyBorder="1" applyAlignment="1">
      <alignment horizontal="center"/>
    </xf>
    <xf numFmtId="0" fontId="8" fillId="4" borderId="9" xfId="0" applyFont="1" applyFill="1" applyBorder="1" applyAlignment="1">
      <alignment horizontal="center"/>
    </xf>
    <xf numFmtId="0" fontId="9" fillId="2" borderId="0" xfId="0" applyFont="1" applyFill="1" applyAlignment="1">
      <alignment horizontal="left"/>
    </xf>
    <xf numFmtId="0" fontId="1" fillId="4" borderId="9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0" fontId="3" fillId="4" borderId="0" xfId="0" applyFont="1" applyFill="1" applyAlignment="1">
      <alignment horizontal="left"/>
    </xf>
    <xf numFmtId="0" fontId="0" fillId="0" borderId="0" xfId="0" applyFont="1" applyAlignment="1">
      <alignment horizontal="left"/>
    </xf>
    <xf numFmtId="0" fontId="3" fillId="0" borderId="9" xfId="0" applyFont="1" applyBorder="1" applyAlignment="1">
      <alignment horizontal="center" vertical="center" shrinkToFit="1"/>
    </xf>
    <xf numFmtId="0" fontId="3" fillId="11" borderId="9" xfId="0" applyFont="1" applyFill="1" applyBorder="1" applyAlignment="1">
      <alignment horizontal="center" shrinkToFit="1"/>
    </xf>
    <xf numFmtId="0" fontId="3" fillId="7" borderId="9" xfId="0" quotePrefix="1" applyFont="1" applyFill="1" applyBorder="1" applyAlignment="1">
      <alignment horizontal="center" shrinkToFit="1"/>
    </xf>
    <xf numFmtId="0" fontId="3" fillId="7" borderId="9" xfId="0" applyFont="1" applyFill="1" applyBorder="1" applyAlignment="1">
      <alignment horizontal="center" shrinkToFit="1"/>
    </xf>
    <xf numFmtId="0" fontId="3" fillId="0" borderId="0" xfId="0" applyFont="1" applyAlignment="1">
      <alignment horizontal="left"/>
    </xf>
    <xf numFmtId="0" fontId="3" fillId="2" borderId="10" xfId="0" applyFont="1" applyFill="1" applyBorder="1" applyAlignment="1">
      <alignment horizontal="center" vertical="center" shrinkToFit="1"/>
    </xf>
    <xf numFmtId="0" fontId="3" fillId="2" borderId="11" xfId="0" applyFont="1" applyFill="1" applyBorder="1" applyAlignment="1">
      <alignment horizontal="center" vertical="center" shrinkToFit="1"/>
    </xf>
    <xf numFmtId="0" fontId="3" fillId="2" borderId="12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/>
    </xf>
    <xf numFmtId="0" fontId="3" fillId="3" borderId="12" xfId="0" applyFont="1" applyFill="1" applyBorder="1" applyAlignment="1">
      <alignment horizontal="center"/>
    </xf>
    <xf numFmtId="0" fontId="3" fillId="3" borderId="14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 shrinkToFit="1"/>
    </xf>
    <xf numFmtId="0" fontId="3" fillId="8" borderId="10" xfId="0" applyFont="1" applyFill="1" applyBorder="1" applyAlignment="1">
      <alignment horizontal="center" vertical="center" shrinkToFit="1"/>
    </xf>
    <xf numFmtId="0" fontId="3" fillId="8" borderId="11" xfId="0" applyFont="1" applyFill="1" applyBorder="1" applyAlignment="1">
      <alignment horizontal="center" vertical="center" shrinkToFi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Fill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3" fillId="12" borderId="9" xfId="0" applyFont="1" applyFill="1" applyBorder="1" applyAlignment="1">
      <alignment horizontal="center" shrinkToFit="1"/>
    </xf>
    <xf numFmtId="0" fontId="3" fillId="8" borderId="9" xfId="0" applyFont="1" applyFill="1" applyBorder="1" applyAlignment="1">
      <alignment horizontal="center" shrinkToFit="1"/>
    </xf>
    <xf numFmtId="0" fontId="3" fillId="6" borderId="9" xfId="0" quotePrefix="1" applyFont="1" applyFill="1" applyBorder="1" applyAlignment="1">
      <alignment horizontal="center" shrinkToFit="1"/>
    </xf>
    <xf numFmtId="0" fontId="3" fillId="6" borderId="9" xfId="0" applyFont="1" applyFill="1" applyBorder="1" applyAlignment="1">
      <alignment horizontal="center" shrinkToFit="1"/>
    </xf>
    <xf numFmtId="0" fontId="3" fillId="9" borderId="9" xfId="0" quotePrefix="1" applyFont="1" applyFill="1" applyBorder="1" applyAlignment="1">
      <alignment horizontal="center" shrinkToFit="1"/>
    </xf>
    <xf numFmtId="0" fontId="3" fillId="10" borderId="9" xfId="0" applyFont="1" applyFill="1" applyBorder="1" applyAlignment="1">
      <alignment horizontal="center" shrinkToFit="1"/>
    </xf>
    <xf numFmtId="0" fontId="3" fillId="0" borderId="0" xfId="0" applyFont="1" applyFill="1" applyAlignment="1">
      <alignment horizontal="left"/>
    </xf>
    <xf numFmtId="0" fontId="3" fillId="0" borderId="9" xfId="0" applyFont="1" applyFill="1" applyBorder="1" applyAlignment="1">
      <alignment horizontal="center" vertical="center" shrinkToFit="1"/>
    </xf>
    <xf numFmtId="0" fontId="3" fillId="0" borderId="0" xfId="0" applyFont="1" applyFill="1" applyBorder="1" applyAlignment="1">
      <alignment horizontal="left"/>
    </xf>
    <xf numFmtId="0" fontId="0" fillId="0" borderId="0" xfId="0" applyFont="1" applyFill="1" applyAlignment="1">
      <alignment horizontal="center"/>
    </xf>
    <xf numFmtId="0" fontId="0" fillId="0" borderId="0" xfId="0" applyFont="1" applyFill="1" applyAlignment="1">
      <alignment horizontal="left"/>
    </xf>
    <xf numFmtId="0" fontId="0" fillId="0" borderId="0" xfId="0" applyFont="1" applyFill="1" applyAlignment="1">
      <alignment horizontal="right"/>
    </xf>
    <xf numFmtId="0" fontId="0" fillId="0" borderId="1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16" fillId="13" borderId="9" xfId="0" applyFont="1" applyFill="1" applyBorder="1" applyAlignment="1">
      <alignment horizontal="center" vertical="center"/>
    </xf>
    <xf numFmtId="0" fontId="15" fillId="13" borderId="1" xfId="0" applyFont="1" applyFill="1" applyBorder="1" applyAlignment="1">
      <alignment horizontal="center" vertical="center"/>
    </xf>
    <xf numFmtId="0" fontId="15" fillId="13" borderId="2" xfId="0" applyFont="1" applyFill="1" applyBorder="1" applyAlignment="1">
      <alignment horizontal="center" vertical="center"/>
    </xf>
    <xf numFmtId="0" fontId="15" fillId="13" borderId="4" xfId="0" applyFont="1" applyFill="1" applyBorder="1" applyAlignment="1">
      <alignment horizontal="center" vertical="center"/>
    </xf>
    <xf numFmtId="0" fontId="15" fillId="13" borderId="0" xfId="0" applyFont="1" applyFill="1" applyBorder="1" applyAlignment="1">
      <alignment horizontal="center" vertical="center"/>
    </xf>
    <xf numFmtId="0" fontId="15" fillId="13" borderId="6" xfId="0" applyFont="1" applyFill="1" applyBorder="1" applyAlignment="1">
      <alignment horizontal="center" vertical="center"/>
    </xf>
    <xf numFmtId="0" fontId="15" fillId="13" borderId="7" xfId="0" applyFont="1" applyFill="1" applyBorder="1" applyAlignment="1">
      <alignment horizontal="center" vertical="center"/>
    </xf>
    <xf numFmtId="0" fontId="15" fillId="13" borderId="6" xfId="0" applyFont="1" applyFill="1" applyBorder="1" applyAlignment="1">
      <alignment horizontal="center"/>
    </xf>
    <xf numFmtId="0" fontId="15" fillId="13" borderId="7" xfId="0" applyFont="1" applyFill="1" applyBorder="1" applyAlignment="1">
      <alignment horizontal="center"/>
    </xf>
    <xf numFmtId="0" fontId="15" fillId="13" borderId="8" xfId="0" applyFont="1" applyFill="1" applyBorder="1" applyAlignment="1">
      <alignment horizontal="center"/>
    </xf>
    <xf numFmtId="0" fontId="16" fillId="13" borderId="2" xfId="0" applyFont="1" applyFill="1" applyBorder="1" applyAlignment="1">
      <alignment horizontal="left"/>
    </xf>
    <xf numFmtId="0" fontId="13" fillId="13" borderId="0" xfId="0" applyFont="1" applyFill="1" applyBorder="1" applyAlignment="1">
      <alignment horizontal="left"/>
    </xf>
    <xf numFmtId="0" fontId="13" fillId="13" borderId="7" xfId="0" applyFont="1" applyFill="1" applyBorder="1" applyAlignment="1">
      <alignment horizontal="left"/>
    </xf>
    <xf numFmtId="0" fontId="16" fillId="13" borderId="10" xfId="0" applyFont="1" applyFill="1" applyBorder="1" applyAlignment="1">
      <alignment horizontal="center" vertical="center"/>
    </xf>
    <xf numFmtId="0" fontId="16" fillId="13" borderId="11" xfId="0" applyFont="1" applyFill="1" applyBorder="1" applyAlignment="1">
      <alignment horizontal="center" vertical="center"/>
    </xf>
    <xf numFmtId="0" fontId="13" fillId="13" borderId="1" xfId="0" applyFont="1" applyFill="1" applyBorder="1" applyAlignment="1">
      <alignment horizontal="center"/>
    </xf>
    <xf numFmtId="0" fontId="13" fillId="13" borderId="2" xfId="0" applyFont="1" applyFill="1" applyBorder="1" applyAlignment="1">
      <alignment horizontal="center"/>
    </xf>
    <xf numFmtId="0" fontId="13" fillId="13" borderId="3" xfId="0" applyFont="1" applyFill="1" applyBorder="1" applyAlignment="1">
      <alignment horizontal="center"/>
    </xf>
    <xf numFmtId="0" fontId="14" fillId="13" borderId="4" xfId="0" applyFont="1" applyFill="1" applyBorder="1" applyAlignment="1">
      <alignment horizontal="center"/>
    </xf>
    <xf numFmtId="0" fontId="14" fillId="13" borderId="0" xfId="0" applyFont="1" applyFill="1" applyBorder="1" applyAlignment="1">
      <alignment horizontal="center"/>
    </xf>
    <xf numFmtId="0" fontId="14" fillId="13" borderId="5" xfId="0" applyFont="1" applyFill="1" applyBorder="1" applyAlignment="1">
      <alignment horizontal="center"/>
    </xf>
    <xf numFmtId="0" fontId="16" fillId="13" borderId="12" xfId="0" applyFont="1" applyFill="1" applyBorder="1" applyAlignment="1">
      <alignment horizontal="center" vertical="center"/>
    </xf>
    <xf numFmtId="0" fontId="16" fillId="13" borderId="13" xfId="0" applyFont="1" applyFill="1" applyBorder="1" applyAlignment="1">
      <alignment horizontal="center" vertical="center"/>
    </xf>
    <xf numFmtId="0" fontId="16" fillId="13" borderId="14" xfId="0" applyFont="1" applyFill="1" applyBorder="1" applyAlignment="1">
      <alignment horizontal="center" vertical="center"/>
    </xf>
    <xf numFmtId="0" fontId="16" fillId="13" borderId="12" xfId="0" quotePrefix="1" applyFont="1" applyFill="1" applyBorder="1" applyAlignment="1">
      <alignment horizontal="center" vertical="center"/>
    </xf>
    <xf numFmtId="0" fontId="16" fillId="13" borderId="13" xfId="0" quotePrefix="1" applyFont="1" applyFill="1" applyBorder="1" applyAlignment="1">
      <alignment horizontal="center" vertical="center"/>
    </xf>
    <xf numFmtId="0" fontId="16" fillId="13" borderId="14" xfId="0" quotePrefix="1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95247</xdr:colOff>
      <xdr:row>0</xdr:row>
      <xdr:rowOff>150822</xdr:rowOff>
    </xdr:from>
    <xdr:to>
      <xdr:col>1</xdr:col>
      <xdr:colOff>1079497</xdr:colOff>
      <xdr:row>4</xdr:row>
      <xdr:rowOff>185169</xdr:rowOff>
    </xdr:to>
    <xdr:pic>
      <xdr:nvPicPr>
        <xdr:cNvPr id="3" name="Picture 2" descr="LOGO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96872" y="150822"/>
          <a:ext cx="984250" cy="912812"/>
        </a:xfrm>
        <a:prstGeom prst="rect">
          <a:avLst/>
        </a:prstGeom>
        <a:solidFill>
          <a:srgbClr val="C0C0C0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276225</xdr:colOff>
      <xdr:row>1</xdr:row>
      <xdr:rowOff>28575</xdr:rowOff>
    </xdr:from>
    <xdr:to>
      <xdr:col>1</xdr:col>
      <xdr:colOff>1260475</xdr:colOff>
      <xdr:row>5</xdr:row>
      <xdr:rowOff>65087</xdr:rowOff>
    </xdr:to>
    <xdr:pic>
      <xdr:nvPicPr>
        <xdr:cNvPr id="3" name="Picture 2" descr="LOGO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81025" y="219075"/>
          <a:ext cx="984250" cy="912812"/>
        </a:xfrm>
        <a:prstGeom prst="rect">
          <a:avLst/>
        </a:prstGeom>
        <a:solidFill>
          <a:srgbClr val="C0C0C0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352425</xdr:colOff>
      <xdr:row>1</xdr:row>
      <xdr:rowOff>0</xdr:rowOff>
    </xdr:from>
    <xdr:to>
      <xdr:col>1</xdr:col>
      <xdr:colOff>1336675</xdr:colOff>
      <xdr:row>5</xdr:row>
      <xdr:rowOff>36512</xdr:rowOff>
    </xdr:to>
    <xdr:pic>
      <xdr:nvPicPr>
        <xdr:cNvPr id="4" name="Picture 3" descr="LOGO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57225" y="190500"/>
          <a:ext cx="984250" cy="912812"/>
        </a:xfrm>
        <a:prstGeom prst="rect">
          <a:avLst/>
        </a:prstGeom>
        <a:solidFill>
          <a:srgbClr val="C0C0C0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291356</xdr:colOff>
      <xdr:row>1</xdr:row>
      <xdr:rowOff>33618</xdr:rowOff>
    </xdr:from>
    <xdr:to>
      <xdr:col>1</xdr:col>
      <xdr:colOff>1275606</xdr:colOff>
      <xdr:row>5</xdr:row>
      <xdr:rowOff>72371</xdr:rowOff>
    </xdr:to>
    <xdr:pic>
      <xdr:nvPicPr>
        <xdr:cNvPr id="4" name="Picture 3" descr="LOGO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93915" y="224118"/>
          <a:ext cx="984250" cy="912812"/>
        </a:xfrm>
        <a:prstGeom prst="rect">
          <a:avLst/>
        </a:prstGeom>
        <a:solidFill>
          <a:srgbClr val="C0C0C0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H55"/>
  <sheetViews>
    <sheetView workbookViewId="0">
      <selection activeCell="B7" sqref="B7"/>
    </sheetView>
  </sheetViews>
  <sheetFormatPr defaultRowHeight="15" x14ac:dyDescent="0.25"/>
  <cols>
    <col min="1" max="1" width="16.85546875" customWidth="1"/>
    <col min="2" max="2" width="39.28515625" customWidth="1"/>
    <col min="5" max="5" width="28.5703125" customWidth="1"/>
  </cols>
  <sheetData>
    <row r="2" spans="1:8" ht="18.75" x14ac:dyDescent="0.3">
      <c r="A2" s="168" t="s">
        <v>71</v>
      </c>
      <c r="B2" s="168"/>
    </row>
    <row r="3" spans="1:8" x14ac:dyDescent="0.25">
      <c r="B3" s="8" t="s">
        <v>72</v>
      </c>
    </row>
    <row r="4" spans="1:8" x14ac:dyDescent="0.25">
      <c r="B4" s="8" t="s">
        <v>78</v>
      </c>
    </row>
    <row r="5" spans="1:8" x14ac:dyDescent="0.25">
      <c r="B5" s="8"/>
    </row>
    <row r="6" spans="1:8" ht="15.75" x14ac:dyDescent="0.25">
      <c r="A6" s="170" t="s">
        <v>86</v>
      </c>
      <c r="B6" s="170"/>
      <c r="C6" s="170"/>
      <c r="D6" s="170"/>
      <c r="E6" s="170"/>
    </row>
    <row r="7" spans="1:8" ht="15.75" x14ac:dyDescent="0.25">
      <c r="A7" s="58" t="s">
        <v>101</v>
      </c>
      <c r="B7" s="28" t="s">
        <v>157</v>
      </c>
      <c r="C7" s="169" t="s">
        <v>80</v>
      </c>
      <c r="D7" s="169"/>
      <c r="E7" s="47" t="s">
        <v>151</v>
      </c>
      <c r="F7" s="47"/>
      <c r="G7" s="47"/>
      <c r="H7" s="47"/>
    </row>
    <row r="8" spans="1:8" ht="15.75" x14ac:dyDescent="0.25">
      <c r="A8" s="58" t="s">
        <v>102</v>
      </c>
      <c r="B8" s="28" t="s">
        <v>150</v>
      </c>
      <c r="C8" s="169" t="s">
        <v>81</v>
      </c>
      <c r="D8" s="169"/>
      <c r="E8" s="47"/>
      <c r="F8" s="47"/>
      <c r="G8" s="47"/>
      <c r="H8" s="47"/>
    </row>
    <row r="9" spans="1:8" ht="15.75" x14ac:dyDescent="0.25">
      <c r="A9" s="58" t="s">
        <v>96</v>
      </c>
      <c r="B9" s="28" t="s">
        <v>156</v>
      </c>
      <c r="C9" s="171" t="s">
        <v>99</v>
      </c>
      <c r="D9" s="171"/>
      <c r="E9" s="8" t="s">
        <v>155</v>
      </c>
    </row>
    <row r="10" spans="1:8" ht="15.75" x14ac:dyDescent="0.25">
      <c r="A10" s="58" t="s">
        <v>103</v>
      </c>
      <c r="B10" s="28" t="s">
        <v>31</v>
      </c>
    </row>
    <row r="11" spans="1:8" ht="15.75" x14ac:dyDescent="0.25">
      <c r="A11" s="58" t="s">
        <v>82</v>
      </c>
      <c r="B11" s="28" t="s">
        <v>106</v>
      </c>
    </row>
    <row r="12" spans="1:8" ht="15.75" x14ac:dyDescent="0.25">
      <c r="A12" s="58" t="s">
        <v>83</v>
      </c>
      <c r="B12" s="28" t="s">
        <v>109</v>
      </c>
    </row>
    <row r="13" spans="1:8" ht="15.75" x14ac:dyDescent="0.25">
      <c r="A13" s="58" t="s">
        <v>104</v>
      </c>
      <c r="B13" s="134" t="s">
        <v>110</v>
      </c>
      <c r="E13" s="75"/>
    </row>
    <row r="14" spans="1:8" x14ac:dyDescent="0.25">
      <c r="E14" s="76"/>
    </row>
    <row r="15" spans="1:8" x14ac:dyDescent="0.25">
      <c r="A15" s="66" t="s">
        <v>1</v>
      </c>
      <c r="B15" s="9" t="s">
        <v>2</v>
      </c>
    </row>
    <row r="16" spans="1:8" x14ac:dyDescent="0.25">
      <c r="A16" s="27">
        <v>1</v>
      </c>
      <c r="B16" s="138" t="s">
        <v>114</v>
      </c>
    </row>
    <row r="17" spans="1:2" x14ac:dyDescent="0.25">
      <c r="A17" s="27">
        <v>2</v>
      </c>
      <c r="B17" s="138" t="s">
        <v>115</v>
      </c>
    </row>
    <row r="18" spans="1:2" x14ac:dyDescent="0.25">
      <c r="A18" s="27">
        <v>3</v>
      </c>
      <c r="B18" s="138" t="s">
        <v>116</v>
      </c>
    </row>
    <row r="19" spans="1:2" x14ac:dyDescent="0.25">
      <c r="A19" s="27">
        <v>4</v>
      </c>
      <c r="B19" s="138" t="s">
        <v>117</v>
      </c>
    </row>
    <row r="20" spans="1:2" x14ac:dyDescent="0.25">
      <c r="A20" s="27">
        <v>5</v>
      </c>
      <c r="B20" s="138" t="s">
        <v>118</v>
      </c>
    </row>
    <row r="21" spans="1:2" x14ac:dyDescent="0.25">
      <c r="A21" s="27">
        <v>6</v>
      </c>
      <c r="B21" s="138" t="s">
        <v>119</v>
      </c>
    </row>
    <row r="22" spans="1:2" x14ac:dyDescent="0.25">
      <c r="A22" s="27">
        <v>7</v>
      </c>
      <c r="B22" s="138" t="s">
        <v>120</v>
      </c>
    </row>
    <row r="23" spans="1:2" x14ac:dyDescent="0.25">
      <c r="A23" s="27">
        <v>8</v>
      </c>
      <c r="B23" s="138" t="s">
        <v>121</v>
      </c>
    </row>
    <row r="24" spans="1:2" x14ac:dyDescent="0.25">
      <c r="A24" s="27">
        <v>9</v>
      </c>
      <c r="B24" s="138" t="s">
        <v>122</v>
      </c>
    </row>
    <row r="25" spans="1:2" x14ac:dyDescent="0.25">
      <c r="A25" s="27">
        <v>10</v>
      </c>
      <c r="B25" s="138" t="s">
        <v>123</v>
      </c>
    </row>
    <row r="26" spans="1:2" x14ac:dyDescent="0.25">
      <c r="A26" s="27">
        <v>11</v>
      </c>
      <c r="B26" s="138" t="s">
        <v>124</v>
      </c>
    </row>
    <row r="27" spans="1:2" x14ac:dyDescent="0.25">
      <c r="A27" s="27">
        <v>12</v>
      </c>
      <c r="B27" s="139" t="s">
        <v>125</v>
      </c>
    </row>
    <row r="28" spans="1:2" x14ac:dyDescent="0.25">
      <c r="A28" s="27">
        <v>13</v>
      </c>
      <c r="B28" s="138" t="s">
        <v>126</v>
      </c>
    </row>
    <row r="29" spans="1:2" x14ac:dyDescent="0.25">
      <c r="A29" s="27">
        <v>14</v>
      </c>
      <c r="B29" s="138" t="s">
        <v>127</v>
      </c>
    </row>
    <row r="30" spans="1:2" x14ac:dyDescent="0.25">
      <c r="A30" s="27">
        <v>15</v>
      </c>
      <c r="B30" s="138" t="s">
        <v>128</v>
      </c>
    </row>
    <row r="31" spans="1:2" x14ac:dyDescent="0.25">
      <c r="A31" s="27">
        <v>16</v>
      </c>
      <c r="B31" s="138" t="s">
        <v>129</v>
      </c>
    </row>
    <row r="32" spans="1:2" x14ac:dyDescent="0.25">
      <c r="A32" s="27">
        <v>17</v>
      </c>
      <c r="B32" s="138" t="s">
        <v>130</v>
      </c>
    </row>
    <row r="33" spans="1:2" x14ac:dyDescent="0.25">
      <c r="A33" s="27">
        <v>18</v>
      </c>
      <c r="B33" s="138" t="s">
        <v>131</v>
      </c>
    </row>
    <row r="34" spans="1:2" x14ac:dyDescent="0.25">
      <c r="A34" s="27">
        <v>19</v>
      </c>
      <c r="B34" s="138" t="s">
        <v>132</v>
      </c>
    </row>
    <row r="35" spans="1:2" x14ac:dyDescent="0.25">
      <c r="A35" s="27">
        <v>20</v>
      </c>
      <c r="B35" s="138" t="s">
        <v>133</v>
      </c>
    </row>
    <row r="36" spans="1:2" x14ac:dyDescent="0.25">
      <c r="A36" s="27">
        <v>21</v>
      </c>
      <c r="B36" s="138" t="s">
        <v>134</v>
      </c>
    </row>
    <row r="37" spans="1:2" x14ac:dyDescent="0.25">
      <c r="A37" s="27">
        <v>22</v>
      </c>
      <c r="B37" s="138" t="s">
        <v>135</v>
      </c>
    </row>
    <row r="38" spans="1:2" x14ac:dyDescent="0.25">
      <c r="A38" s="27">
        <v>23</v>
      </c>
      <c r="B38" s="138" t="s">
        <v>136</v>
      </c>
    </row>
    <row r="39" spans="1:2" x14ac:dyDescent="0.25">
      <c r="A39" s="27">
        <v>24</v>
      </c>
      <c r="B39" s="138" t="s">
        <v>137</v>
      </c>
    </row>
    <row r="40" spans="1:2" x14ac:dyDescent="0.25">
      <c r="A40" s="27">
        <v>25</v>
      </c>
      <c r="B40" s="138" t="s">
        <v>138</v>
      </c>
    </row>
    <row r="41" spans="1:2" x14ac:dyDescent="0.25">
      <c r="A41" s="27">
        <v>26</v>
      </c>
      <c r="B41" s="138" t="s">
        <v>139</v>
      </c>
    </row>
    <row r="42" spans="1:2" x14ac:dyDescent="0.25">
      <c r="A42" s="27">
        <v>27</v>
      </c>
      <c r="B42" s="138" t="s">
        <v>140</v>
      </c>
    </row>
    <row r="43" spans="1:2" x14ac:dyDescent="0.25">
      <c r="A43" s="27">
        <v>28</v>
      </c>
      <c r="B43" s="138" t="s">
        <v>141</v>
      </c>
    </row>
    <row r="44" spans="1:2" x14ac:dyDescent="0.25">
      <c r="A44" s="27">
        <v>29</v>
      </c>
      <c r="B44" s="138" t="s">
        <v>142</v>
      </c>
    </row>
    <row r="45" spans="1:2" x14ac:dyDescent="0.25">
      <c r="A45" s="27">
        <v>30</v>
      </c>
      <c r="B45" s="138" t="s">
        <v>143</v>
      </c>
    </row>
    <row r="46" spans="1:2" x14ac:dyDescent="0.25">
      <c r="A46" s="27">
        <v>31</v>
      </c>
      <c r="B46" s="138" t="s">
        <v>144</v>
      </c>
    </row>
    <row r="47" spans="1:2" x14ac:dyDescent="0.25">
      <c r="A47" s="27">
        <v>32</v>
      </c>
      <c r="B47" s="138" t="s">
        <v>145</v>
      </c>
    </row>
    <row r="48" spans="1:2" x14ac:dyDescent="0.25">
      <c r="A48" s="27">
        <v>33</v>
      </c>
      <c r="B48" s="138" t="s">
        <v>146</v>
      </c>
    </row>
    <row r="49" spans="1:2" x14ac:dyDescent="0.25">
      <c r="A49" s="27">
        <v>34</v>
      </c>
      <c r="B49" s="138" t="s">
        <v>147</v>
      </c>
    </row>
    <row r="50" spans="1:2" x14ac:dyDescent="0.25">
      <c r="A50" s="27">
        <v>35</v>
      </c>
      <c r="B50" s="138" t="s">
        <v>148</v>
      </c>
    </row>
    <row r="51" spans="1:2" x14ac:dyDescent="0.25">
      <c r="A51" s="27">
        <v>36</v>
      </c>
      <c r="B51" s="138" t="s">
        <v>152</v>
      </c>
    </row>
    <row r="52" spans="1:2" x14ac:dyDescent="0.25">
      <c r="A52" s="27">
        <v>37</v>
      </c>
      <c r="B52" s="138" t="s">
        <v>149</v>
      </c>
    </row>
    <row r="53" spans="1:2" ht="15.75" x14ac:dyDescent="0.25">
      <c r="A53" s="27">
        <v>38</v>
      </c>
      <c r="B53" s="45"/>
    </row>
    <row r="54" spans="1:2" ht="15.75" x14ac:dyDescent="0.25">
      <c r="A54" s="27">
        <v>39</v>
      </c>
      <c r="B54" s="45"/>
    </row>
    <row r="55" spans="1:2" ht="15.75" x14ac:dyDescent="0.25">
      <c r="A55" s="27">
        <v>40</v>
      </c>
      <c r="B55" s="45"/>
    </row>
  </sheetData>
  <sheetProtection deleteColumns="0" deleteRows="0"/>
  <mergeCells count="5">
    <mergeCell ref="A2:B2"/>
    <mergeCell ref="C7:D7"/>
    <mergeCell ref="C8:D8"/>
    <mergeCell ref="A6:E6"/>
    <mergeCell ref="C9:D9"/>
  </mergeCell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T65"/>
  <sheetViews>
    <sheetView tabSelected="1" topLeftCell="A25" workbookViewId="0">
      <selection activeCell="O25" sqref="O25"/>
    </sheetView>
  </sheetViews>
  <sheetFormatPr defaultRowHeight="15" x14ac:dyDescent="0.25"/>
  <cols>
    <col min="1" max="1" width="4.5703125" style="1" bestFit="1" customWidth="1"/>
    <col min="2" max="2" width="32" style="1" customWidth="1"/>
    <col min="3" max="6" width="4" style="1" customWidth="1"/>
    <col min="7" max="7" width="13.140625" style="1" customWidth="1"/>
    <col min="8" max="10" width="4.7109375" style="1" customWidth="1"/>
    <col min="11" max="11" width="7.42578125" style="1" customWidth="1"/>
    <col min="12" max="12" width="7.28515625" style="1" customWidth="1"/>
    <col min="13" max="13" width="7.28515625" style="64" customWidth="1"/>
    <col min="14" max="16" width="6.140625" style="1" customWidth="1"/>
    <col min="17" max="17" width="6.140625" style="64" customWidth="1"/>
    <col min="18" max="18" width="7" style="1" customWidth="1"/>
    <col min="19" max="19" width="13" style="1" customWidth="1"/>
    <col min="20" max="20" width="26.42578125" style="1" customWidth="1"/>
  </cols>
  <sheetData>
    <row r="1" spans="1:20" ht="15.75" x14ac:dyDescent="0.25">
      <c r="A1" s="135"/>
      <c r="B1" s="136"/>
      <c r="C1" s="172" t="s">
        <v>111</v>
      </c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4"/>
    </row>
    <row r="2" spans="1:20" ht="15.75" x14ac:dyDescent="0.25">
      <c r="A2" s="48"/>
      <c r="B2" s="70"/>
      <c r="C2" s="172" t="s">
        <v>112</v>
      </c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4"/>
    </row>
    <row r="3" spans="1:20" ht="23.25" x14ac:dyDescent="0.35">
      <c r="A3" s="48"/>
      <c r="B3" s="70"/>
      <c r="C3" s="175" t="str">
        <f>'Data &amp; Petunjuk'!B11</f>
        <v>SMK NEGERI 3 KOTA BEKASI</v>
      </c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7"/>
    </row>
    <row r="4" spans="1:20" ht="15" customHeight="1" x14ac:dyDescent="0.25">
      <c r="A4" s="48"/>
      <c r="B4" s="70"/>
      <c r="C4" s="178" t="s">
        <v>0</v>
      </c>
      <c r="D4" s="179"/>
      <c r="E4" s="179"/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79"/>
      <c r="Q4" s="179"/>
      <c r="R4" s="179"/>
      <c r="S4" s="179"/>
      <c r="T4" s="180"/>
    </row>
    <row r="5" spans="1:20" ht="15" customHeight="1" x14ac:dyDescent="0.25">
      <c r="A5" s="48"/>
      <c r="B5" s="70"/>
      <c r="C5" s="178"/>
      <c r="D5" s="179"/>
      <c r="E5" s="179"/>
      <c r="F5" s="179"/>
      <c r="G5" s="179"/>
      <c r="H5" s="179"/>
      <c r="I5" s="179"/>
      <c r="J5" s="179"/>
      <c r="K5" s="179"/>
      <c r="L5" s="179"/>
      <c r="M5" s="179"/>
      <c r="N5" s="179"/>
      <c r="O5" s="179"/>
      <c r="P5" s="179"/>
      <c r="Q5" s="179"/>
      <c r="R5" s="179"/>
      <c r="S5" s="179"/>
      <c r="T5" s="180"/>
    </row>
    <row r="6" spans="1:20" ht="15" customHeight="1" x14ac:dyDescent="0.25">
      <c r="A6" s="137"/>
      <c r="B6" s="71"/>
      <c r="C6" s="178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  <c r="O6" s="179"/>
      <c r="P6" s="179"/>
      <c r="Q6" s="179"/>
      <c r="R6" s="179"/>
      <c r="S6" s="179"/>
      <c r="T6" s="180"/>
    </row>
    <row r="7" spans="1:20" ht="15.75" x14ac:dyDescent="0.25">
      <c r="G7" s="2"/>
      <c r="H7" s="2"/>
      <c r="I7" s="2"/>
      <c r="J7" s="2"/>
      <c r="K7" s="2"/>
      <c r="L7" s="2"/>
      <c r="M7" s="2"/>
      <c r="N7" s="2"/>
      <c r="O7" s="2"/>
      <c r="P7" s="3"/>
      <c r="Q7" s="3"/>
      <c r="R7" s="3"/>
      <c r="S7" s="3"/>
      <c r="T7" s="3"/>
    </row>
    <row r="8" spans="1:20" x14ac:dyDescent="0.25">
      <c r="B8" s="43" t="s">
        <v>73</v>
      </c>
      <c r="C8" s="181" t="str">
        <f>'Data &amp; Petunjuk'!B7</f>
        <v>Produktif TKJ ( Pemograman )</v>
      </c>
      <c r="D8" s="181"/>
      <c r="E8" s="181"/>
      <c r="F8" s="181"/>
      <c r="G8" s="181"/>
      <c r="H8" s="5"/>
      <c r="I8" s="183" t="s">
        <v>29</v>
      </c>
      <c r="J8" s="183"/>
      <c r="K8" s="183"/>
      <c r="L8" s="181" t="str">
        <f>'Data &amp; Petunjuk'!B9</f>
        <v>Genap</v>
      </c>
      <c r="M8" s="181"/>
      <c r="N8" s="181"/>
      <c r="O8" s="183" t="s">
        <v>33</v>
      </c>
      <c r="P8" s="183"/>
      <c r="Q8" s="46" t="s">
        <v>105</v>
      </c>
      <c r="R8" s="10" t="s">
        <v>34</v>
      </c>
      <c r="S8" s="13">
        <v>75</v>
      </c>
    </row>
    <row r="9" spans="1:20" x14ac:dyDescent="0.25">
      <c r="B9" s="43" t="s">
        <v>74</v>
      </c>
      <c r="C9" s="181" t="str">
        <f>'Data &amp; Petunjuk'!B8</f>
        <v>X TKJ 4</v>
      </c>
      <c r="D9" s="181"/>
      <c r="E9" s="181"/>
      <c r="F9" s="181"/>
      <c r="G9" s="181"/>
      <c r="H9" s="5"/>
      <c r="I9" s="183" t="s">
        <v>30</v>
      </c>
      <c r="J9" s="183"/>
      <c r="K9" s="183"/>
      <c r="L9" s="188" t="str">
        <f>'Data &amp; Petunjuk'!B10</f>
        <v>2013/2014</v>
      </c>
      <c r="M9" s="188"/>
      <c r="N9" s="188"/>
      <c r="O9" s="183" t="s">
        <v>113</v>
      </c>
      <c r="P9" s="183"/>
      <c r="Q9" s="46" t="s">
        <v>105</v>
      </c>
      <c r="R9" s="181" t="str">
        <f>'Data &amp; Petunjuk'!E7</f>
        <v>Risdiana Hidayat, SE</v>
      </c>
      <c r="S9" s="181"/>
    </row>
    <row r="10" spans="1:20" x14ac:dyDescent="0.25">
      <c r="B10" s="44" t="s">
        <v>75</v>
      </c>
      <c r="C10" s="182" t="s">
        <v>28</v>
      </c>
      <c r="D10" s="182"/>
      <c r="E10" s="182"/>
      <c r="F10" s="182"/>
      <c r="G10" s="182"/>
    </row>
    <row r="11" spans="1:20" ht="9" customHeight="1" x14ac:dyDescent="0.25">
      <c r="C11" s="7"/>
    </row>
    <row r="12" spans="1:20" s="91" customFormat="1" x14ac:dyDescent="0.25">
      <c r="A12" s="184" t="s">
        <v>1</v>
      </c>
      <c r="B12" s="184" t="s">
        <v>2</v>
      </c>
      <c r="C12" s="185" t="s">
        <v>3</v>
      </c>
      <c r="D12" s="185"/>
      <c r="E12" s="185"/>
      <c r="F12" s="185"/>
      <c r="G12" s="88" t="s">
        <v>4</v>
      </c>
      <c r="H12" s="186" t="s">
        <v>5</v>
      </c>
      <c r="I12" s="187"/>
      <c r="J12" s="187"/>
      <c r="K12" s="187"/>
      <c r="L12" s="88" t="s">
        <v>4</v>
      </c>
      <c r="M12" s="189" t="s">
        <v>94</v>
      </c>
      <c r="N12" s="89" t="s">
        <v>6</v>
      </c>
      <c r="O12" s="90" t="s">
        <v>6</v>
      </c>
      <c r="P12" s="195" t="s">
        <v>6</v>
      </c>
      <c r="Q12" s="195"/>
      <c r="R12" s="195"/>
      <c r="S12" s="88" t="s">
        <v>7</v>
      </c>
      <c r="T12" s="196" t="s">
        <v>8</v>
      </c>
    </row>
    <row r="13" spans="1:20" s="99" customFormat="1" x14ac:dyDescent="0.25">
      <c r="A13" s="184"/>
      <c r="B13" s="184"/>
      <c r="C13" s="92" t="s">
        <v>9</v>
      </c>
      <c r="D13" s="92" t="s">
        <v>10</v>
      </c>
      <c r="E13" s="92" t="s">
        <v>11</v>
      </c>
      <c r="F13" s="92" t="s">
        <v>12</v>
      </c>
      <c r="G13" s="93" t="s">
        <v>13</v>
      </c>
      <c r="H13" s="94" t="s">
        <v>14</v>
      </c>
      <c r="I13" s="94" t="s">
        <v>14</v>
      </c>
      <c r="J13" s="94" t="s">
        <v>15</v>
      </c>
      <c r="K13" s="94" t="s">
        <v>16</v>
      </c>
      <c r="L13" s="93" t="s">
        <v>17</v>
      </c>
      <c r="M13" s="190"/>
      <c r="N13" s="95" t="s">
        <v>18</v>
      </c>
      <c r="O13" s="96" t="s">
        <v>19</v>
      </c>
      <c r="P13" s="97" t="s">
        <v>93</v>
      </c>
      <c r="Q13" s="98" t="s">
        <v>92</v>
      </c>
      <c r="R13" s="93" t="s">
        <v>27</v>
      </c>
      <c r="S13" s="93" t="s">
        <v>21</v>
      </c>
      <c r="T13" s="197"/>
    </row>
    <row r="14" spans="1:20" s="80" customFormat="1" ht="30" customHeight="1" x14ac:dyDescent="0.25">
      <c r="A14" s="77">
        <v>1</v>
      </c>
      <c r="B14" s="78" t="str">
        <f>'Data &amp; Petunjuk'!B16</f>
        <v>AGUS YOGANDI</v>
      </c>
      <c r="C14" s="77">
        <v>90</v>
      </c>
      <c r="D14" s="77">
        <v>75</v>
      </c>
      <c r="E14" s="77"/>
      <c r="F14" s="77"/>
      <c r="G14" s="81">
        <f>AVERAGE(C14:F14)</f>
        <v>82.5</v>
      </c>
      <c r="H14" s="77">
        <v>70</v>
      </c>
      <c r="I14" s="77">
        <v>85</v>
      </c>
      <c r="J14" s="77">
        <v>70</v>
      </c>
      <c r="K14" s="77">
        <v>75</v>
      </c>
      <c r="L14" s="81">
        <f>AVERAGE(H14:K14)</f>
        <v>75</v>
      </c>
      <c r="M14" s="81">
        <f>(G14+L14)/2</f>
        <v>78.75</v>
      </c>
      <c r="N14" s="77">
        <v>85</v>
      </c>
      <c r="O14" s="77">
        <v>60</v>
      </c>
      <c r="P14" s="100">
        <f>(M14*$E$57+N14*$F$57+O14*$G$57)/$H$57</f>
        <v>75.625</v>
      </c>
      <c r="Q14" s="100">
        <f>(P14/100)*4</f>
        <v>3.0249999999999999</v>
      </c>
      <c r="R14" s="101" t="str">
        <f>IF(Q14&gt;3.66,"A",IF(Q14&gt;3.33,"A-",IF(Q14&gt;3,"B+",IF(Q14&gt;2.66,"B",IF(Q14&gt;2.33,"B-",IF(Q14&gt;2,"C+",IF(Q14&gt;1.66,"C",IF(Q14&gt;1.33,"C-",IF(Q14&gt;1,"D+","D")))))))))</f>
        <v>B+</v>
      </c>
      <c r="S14" s="102" t="str">
        <f>IF(P14&gt;=$S$8,"Tuntas","Tidak Tuntas")</f>
        <v>Tuntas</v>
      </c>
      <c r="T14" s="102" t="str">
        <f>IF(P14&gt;=$S$8,"Terlampaui","Tidak Terlampaui")</f>
        <v>Terlampaui</v>
      </c>
    </row>
    <row r="15" spans="1:20" s="80" customFormat="1" ht="30" customHeight="1" x14ac:dyDescent="0.25">
      <c r="A15" s="77">
        <v>2</v>
      </c>
      <c r="B15" s="78" t="str">
        <f>'Data &amp; Petunjuk'!B17</f>
        <v>ARIEF PANDJI WIDJANARKO</v>
      </c>
      <c r="C15" s="77">
        <v>94</v>
      </c>
      <c r="D15" s="77">
        <v>70</v>
      </c>
      <c r="E15" s="77"/>
      <c r="F15" s="77"/>
      <c r="G15" s="81">
        <f t="shared" ref="G15:G53" si="0">AVERAGE(C15:F15)</f>
        <v>82</v>
      </c>
      <c r="H15" s="77">
        <v>70</v>
      </c>
      <c r="I15" s="77">
        <v>85</v>
      </c>
      <c r="J15" s="77">
        <v>70</v>
      </c>
      <c r="K15" s="77">
        <v>75</v>
      </c>
      <c r="L15" s="81">
        <f t="shared" ref="L15:L53" si="1">AVERAGE(H15:K15)</f>
        <v>75</v>
      </c>
      <c r="M15" s="81">
        <f t="shared" ref="M15:M53" si="2">(G15+L15)/2</f>
        <v>78.5</v>
      </c>
      <c r="N15" s="77">
        <v>90</v>
      </c>
      <c r="O15" s="77">
        <v>69</v>
      </c>
      <c r="P15" s="100">
        <f t="shared" ref="P15:P53" si="3">(M15*$E$57+N15*$F$57+O15*$G$57)/$H$57</f>
        <v>79</v>
      </c>
      <c r="Q15" s="100">
        <f t="shared" ref="Q15:Q53" si="4">(P15/100)*4</f>
        <v>3.16</v>
      </c>
      <c r="R15" s="101" t="str">
        <f t="shared" ref="R15:R53" si="5">IF(Q15&gt;3.66,"A",IF(Q15&gt;3.33,"A-",IF(Q15&gt;3,"B+",IF(Q15&gt;2.66,"B",IF(Q15&gt;2.33,"B-",IF(Q15&gt;2,"C+",IF(Q15&gt;1.66,"C",IF(Q15&gt;1.33,"C-",IF(Q15&gt;1,"D+","D")))))))))</f>
        <v>B+</v>
      </c>
      <c r="S15" s="102" t="str">
        <f t="shared" ref="S15:S53" si="6">IF(P15&gt;=$S$8,"Tuntas","Tidak Tuntas")</f>
        <v>Tuntas</v>
      </c>
      <c r="T15" s="102" t="str">
        <f t="shared" ref="T15:T50" si="7">IF(P15&gt;=$S$8,"Terlampaui","Tidak Terlampaui")</f>
        <v>Terlampaui</v>
      </c>
    </row>
    <row r="16" spans="1:20" s="80" customFormat="1" ht="30" customHeight="1" x14ac:dyDescent="0.25">
      <c r="A16" s="77">
        <v>3</v>
      </c>
      <c r="B16" s="78" t="str">
        <f>'Data &amp; Petunjuk'!B18</f>
        <v>ARUM TEGUH PROYOGO</v>
      </c>
      <c r="C16" s="77">
        <v>90</v>
      </c>
      <c r="D16" s="77">
        <v>70</v>
      </c>
      <c r="E16" s="77"/>
      <c r="F16" s="77"/>
      <c r="G16" s="81">
        <f t="shared" si="0"/>
        <v>80</v>
      </c>
      <c r="H16" s="77">
        <v>70</v>
      </c>
      <c r="I16" s="77">
        <v>65</v>
      </c>
      <c r="J16" s="77">
        <v>70</v>
      </c>
      <c r="K16" s="77">
        <v>75</v>
      </c>
      <c r="L16" s="81">
        <f t="shared" si="1"/>
        <v>70</v>
      </c>
      <c r="M16" s="81">
        <f t="shared" si="2"/>
        <v>75</v>
      </c>
      <c r="N16" s="77">
        <v>85</v>
      </c>
      <c r="O16" s="77">
        <v>69</v>
      </c>
      <c r="P16" s="100">
        <f t="shared" si="3"/>
        <v>76</v>
      </c>
      <c r="Q16" s="100">
        <f t="shared" si="4"/>
        <v>3.04</v>
      </c>
      <c r="R16" s="101" t="str">
        <f t="shared" si="5"/>
        <v>B+</v>
      </c>
      <c r="S16" s="102" t="str">
        <f t="shared" si="6"/>
        <v>Tuntas</v>
      </c>
      <c r="T16" s="102" t="str">
        <f t="shared" si="7"/>
        <v>Terlampaui</v>
      </c>
    </row>
    <row r="17" spans="1:20" s="80" customFormat="1" ht="30" customHeight="1" x14ac:dyDescent="0.25">
      <c r="A17" s="77">
        <v>4</v>
      </c>
      <c r="B17" s="78" t="str">
        <f>'Data &amp; Petunjuk'!B19</f>
        <v>AWAL MAULANA MARYADI</v>
      </c>
      <c r="C17" s="77">
        <v>74</v>
      </c>
      <c r="D17" s="77">
        <v>70</v>
      </c>
      <c r="E17" s="77"/>
      <c r="F17" s="77"/>
      <c r="G17" s="81">
        <f t="shared" si="0"/>
        <v>72</v>
      </c>
      <c r="H17" s="77">
        <v>70</v>
      </c>
      <c r="I17" s="77">
        <v>70</v>
      </c>
      <c r="J17" s="77">
        <v>70</v>
      </c>
      <c r="K17" s="77">
        <v>75</v>
      </c>
      <c r="L17" s="81">
        <f t="shared" si="1"/>
        <v>71.25</v>
      </c>
      <c r="M17" s="81">
        <f t="shared" si="2"/>
        <v>71.625</v>
      </c>
      <c r="N17" s="77">
        <v>85</v>
      </c>
      <c r="O17" s="77">
        <v>75</v>
      </c>
      <c r="P17" s="100">
        <f t="shared" si="3"/>
        <v>75.8125</v>
      </c>
      <c r="Q17" s="100">
        <f t="shared" si="4"/>
        <v>3.0325000000000002</v>
      </c>
      <c r="R17" s="101" t="str">
        <f t="shared" si="5"/>
        <v>B+</v>
      </c>
      <c r="S17" s="102" t="str">
        <f t="shared" si="6"/>
        <v>Tuntas</v>
      </c>
      <c r="T17" s="102" t="str">
        <f t="shared" si="7"/>
        <v>Terlampaui</v>
      </c>
    </row>
    <row r="18" spans="1:20" s="80" customFormat="1" ht="30" customHeight="1" x14ac:dyDescent="0.25">
      <c r="A18" s="77">
        <v>5</v>
      </c>
      <c r="B18" s="78" t="str">
        <f>'Data &amp; Petunjuk'!B20</f>
        <v>AYU MARDHOTILLAH</v>
      </c>
      <c r="C18" s="77">
        <v>88</v>
      </c>
      <c r="D18" s="77">
        <v>70</v>
      </c>
      <c r="E18" s="77"/>
      <c r="F18" s="77"/>
      <c r="G18" s="81">
        <f t="shared" si="0"/>
        <v>79</v>
      </c>
      <c r="H18" s="77">
        <v>70</v>
      </c>
      <c r="I18" s="77">
        <v>70</v>
      </c>
      <c r="J18" s="77">
        <v>70</v>
      </c>
      <c r="K18" s="77">
        <v>75</v>
      </c>
      <c r="L18" s="81">
        <f t="shared" si="1"/>
        <v>71.25</v>
      </c>
      <c r="M18" s="81">
        <f t="shared" si="2"/>
        <v>75.125</v>
      </c>
      <c r="N18" s="77">
        <v>90</v>
      </c>
      <c r="O18" s="77">
        <v>63</v>
      </c>
      <c r="P18" s="100">
        <f t="shared" si="3"/>
        <v>75.8125</v>
      </c>
      <c r="Q18" s="100">
        <f t="shared" si="4"/>
        <v>3.0325000000000002</v>
      </c>
      <c r="R18" s="101" t="str">
        <f t="shared" si="5"/>
        <v>B+</v>
      </c>
      <c r="S18" s="102" t="str">
        <f t="shared" si="6"/>
        <v>Tuntas</v>
      </c>
      <c r="T18" s="102" t="str">
        <f t="shared" si="7"/>
        <v>Terlampaui</v>
      </c>
    </row>
    <row r="19" spans="1:20" s="80" customFormat="1" ht="30" customHeight="1" x14ac:dyDescent="0.25">
      <c r="A19" s="77">
        <v>6</v>
      </c>
      <c r="B19" s="78" t="str">
        <f>'Data &amp; Petunjuk'!B21</f>
        <v>BAYU KURNIADI</v>
      </c>
      <c r="C19" s="77">
        <v>92</v>
      </c>
      <c r="D19" s="77">
        <v>70</v>
      </c>
      <c r="E19" s="77"/>
      <c r="F19" s="77"/>
      <c r="G19" s="81">
        <f t="shared" si="0"/>
        <v>81</v>
      </c>
      <c r="H19" s="77">
        <v>70</v>
      </c>
      <c r="I19" s="77">
        <v>85</v>
      </c>
      <c r="J19" s="77">
        <v>70</v>
      </c>
      <c r="K19" s="77">
        <v>75</v>
      </c>
      <c r="L19" s="81">
        <f t="shared" si="1"/>
        <v>75</v>
      </c>
      <c r="M19" s="81">
        <f t="shared" si="2"/>
        <v>78</v>
      </c>
      <c r="N19" s="77">
        <v>88</v>
      </c>
      <c r="O19" s="77">
        <v>69</v>
      </c>
      <c r="P19" s="100">
        <f t="shared" si="3"/>
        <v>78.25</v>
      </c>
      <c r="Q19" s="100">
        <f t="shared" si="4"/>
        <v>3.13</v>
      </c>
      <c r="R19" s="101" t="str">
        <f t="shared" si="5"/>
        <v>B+</v>
      </c>
      <c r="S19" s="102" t="str">
        <f t="shared" si="6"/>
        <v>Tuntas</v>
      </c>
      <c r="T19" s="102" t="str">
        <f t="shared" si="7"/>
        <v>Terlampaui</v>
      </c>
    </row>
    <row r="20" spans="1:20" s="80" customFormat="1" ht="30" customHeight="1" x14ac:dyDescent="0.25">
      <c r="A20" s="77">
        <v>7</v>
      </c>
      <c r="B20" s="78" t="str">
        <f>'Data &amp; Petunjuk'!B22</f>
        <v>DAVIN DJULIAN</v>
      </c>
      <c r="C20" s="77">
        <v>88</v>
      </c>
      <c r="D20" s="77">
        <v>75</v>
      </c>
      <c r="E20" s="77"/>
      <c r="F20" s="77"/>
      <c r="G20" s="81">
        <f t="shared" si="0"/>
        <v>81.5</v>
      </c>
      <c r="H20" s="77">
        <v>75</v>
      </c>
      <c r="I20" s="77">
        <v>85</v>
      </c>
      <c r="J20" s="77">
        <v>75</v>
      </c>
      <c r="K20" s="77">
        <v>70</v>
      </c>
      <c r="L20" s="81">
        <f t="shared" si="1"/>
        <v>76.25</v>
      </c>
      <c r="M20" s="81">
        <f t="shared" si="2"/>
        <v>78.875</v>
      </c>
      <c r="N20" s="77">
        <v>90</v>
      </c>
      <c r="O20" s="77">
        <v>69</v>
      </c>
      <c r="P20" s="100">
        <f t="shared" si="3"/>
        <v>79.1875</v>
      </c>
      <c r="Q20" s="100">
        <f t="shared" si="4"/>
        <v>3.1675</v>
      </c>
      <c r="R20" s="101" t="str">
        <f t="shared" si="5"/>
        <v>B+</v>
      </c>
      <c r="S20" s="102" t="str">
        <f t="shared" si="6"/>
        <v>Tuntas</v>
      </c>
      <c r="T20" s="102" t="str">
        <f t="shared" si="7"/>
        <v>Terlampaui</v>
      </c>
    </row>
    <row r="21" spans="1:20" s="80" customFormat="1" ht="30" customHeight="1" x14ac:dyDescent="0.25">
      <c r="A21" s="77">
        <v>8</v>
      </c>
      <c r="B21" s="140" t="str">
        <f>'Data &amp; Petunjuk'!B23</f>
        <v>DIAN FITRIA SARI</v>
      </c>
      <c r="C21" s="77">
        <v>68</v>
      </c>
      <c r="D21" s="77">
        <v>75</v>
      </c>
      <c r="E21" s="77"/>
      <c r="F21" s="77"/>
      <c r="G21" s="81">
        <f t="shared" si="0"/>
        <v>71.5</v>
      </c>
      <c r="H21" s="77">
        <v>75</v>
      </c>
      <c r="I21" s="77">
        <v>85</v>
      </c>
      <c r="J21" s="77">
        <v>75</v>
      </c>
      <c r="K21" s="77">
        <v>75</v>
      </c>
      <c r="L21" s="81">
        <f t="shared" si="1"/>
        <v>77.5</v>
      </c>
      <c r="M21" s="81">
        <f t="shared" si="2"/>
        <v>74.5</v>
      </c>
      <c r="N21" s="77">
        <v>90</v>
      </c>
      <c r="O21" s="77">
        <v>62</v>
      </c>
      <c r="P21" s="100">
        <f t="shared" si="3"/>
        <v>75.25</v>
      </c>
      <c r="Q21" s="100">
        <f t="shared" si="4"/>
        <v>3.01</v>
      </c>
      <c r="R21" s="101" t="str">
        <f t="shared" si="5"/>
        <v>B+</v>
      </c>
      <c r="S21" s="102" t="str">
        <f t="shared" si="6"/>
        <v>Tuntas</v>
      </c>
      <c r="T21" s="102" t="str">
        <f t="shared" si="7"/>
        <v>Terlampaui</v>
      </c>
    </row>
    <row r="22" spans="1:20" s="80" customFormat="1" ht="30" customHeight="1" x14ac:dyDescent="0.25">
      <c r="A22" s="77">
        <v>9</v>
      </c>
      <c r="B22" s="78" t="str">
        <f>'Data &amp; Petunjuk'!B24</f>
        <v>DICKY HENDRIK KUSBIANTORO</v>
      </c>
      <c r="C22" s="77">
        <v>92</v>
      </c>
      <c r="D22" s="77">
        <v>70</v>
      </c>
      <c r="E22" s="77"/>
      <c r="F22" s="77"/>
      <c r="G22" s="81">
        <f t="shared" si="0"/>
        <v>81</v>
      </c>
      <c r="H22" s="77">
        <v>75</v>
      </c>
      <c r="I22" s="77">
        <v>80</v>
      </c>
      <c r="J22" s="77">
        <v>75</v>
      </c>
      <c r="K22" s="77">
        <v>70</v>
      </c>
      <c r="L22" s="81">
        <f t="shared" si="1"/>
        <v>75</v>
      </c>
      <c r="M22" s="81">
        <f t="shared" si="2"/>
        <v>78</v>
      </c>
      <c r="N22" s="77">
        <v>88</v>
      </c>
      <c r="O22" s="77">
        <v>69</v>
      </c>
      <c r="P22" s="100">
        <f t="shared" si="3"/>
        <v>78.25</v>
      </c>
      <c r="Q22" s="100">
        <f t="shared" si="4"/>
        <v>3.13</v>
      </c>
      <c r="R22" s="101" t="str">
        <f t="shared" si="5"/>
        <v>B+</v>
      </c>
      <c r="S22" s="102" t="str">
        <f t="shared" si="6"/>
        <v>Tuntas</v>
      </c>
      <c r="T22" s="102" t="str">
        <f t="shared" si="7"/>
        <v>Terlampaui</v>
      </c>
    </row>
    <row r="23" spans="1:20" s="80" customFormat="1" ht="30" customHeight="1" x14ac:dyDescent="0.25">
      <c r="A23" s="77">
        <v>10</v>
      </c>
      <c r="B23" s="78" t="str">
        <f>'Data &amp; Petunjuk'!B25</f>
        <v>DWI FITRI ANGGRAEINI</v>
      </c>
      <c r="C23" s="77">
        <v>78</v>
      </c>
      <c r="D23" s="77">
        <v>70</v>
      </c>
      <c r="E23" s="77"/>
      <c r="F23" s="77"/>
      <c r="G23" s="81">
        <f t="shared" si="0"/>
        <v>74</v>
      </c>
      <c r="H23" s="77">
        <v>75</v>
      </c>
      <c r="I23" s="77">
        <v>80</v>
      </c>
      <c r="J23" s="77">
        <v>70</v>
      </c>
      <c r="K23" s="77">
        <v>70</v>
      </c>
      <c r="L23" s="81">
        <f t="shared" si="1"/>
        <v>73.75</v>
      </c>
      <c r="M23" s="81">
        <f t="shared" si="2"/>
        <v>73.875</v>
      </c>
      <c r="N23" s="77">
        <v>88</v>
      </c>
      <c r="O23" s="77">
        <v>65</v>
      </c>
      <c r="P23" s="100">
        <f t="shared" si="3"/>
        <v>75.1875</v>
      </c>
      <c r="Q23" s="100">
        <f t="shared" si="4"/>
        <v>3.0074999999999998</v>
      </c>
      <c r="R23" s="101" t="str">
        <f t="shared" si="5"/>
        <v>B+</v>
      </c>
      <c r="S23" s="102" t="str">
        <f t="shared" si="6"/>
        <v>Tuntas</v>
      </c>
      <c r="T23" s="102" t="str">
        <f t="shared" si="7"/>
        <v>Terlampaui</v>
      </c>
    </row>
    <row r="24" spans="1:20" s="80" customFormat="1" ht="30" customHeight="1" x14ac:dyDescent="0.25">
      <c r="A24" s="77">
        <v>11</v>
      </c>
      <c r="B24" s="78" t="str">
        <f>'Data &amp; Petunjuk'!B26</f>
        <v>ERLANGGA GUSTI AJI</v>
      </c>
      <c r="C24" s="77">
        <v>86</v>
      </c>
      <c r="D24" s="77">
        <v>75</v>
      </c>
      <c r="E24" s="77"/>
      <c r="F24" s="77"/>
      <c r="G24" s="81">
        <f t="shared" si="0"/>
        <v>80.5</v>
      </c>
      <c r="H24" s="77">
        <v>75</v>
      </c>
      <c r="I24" s="77">
        <v>75</v>
      </c>
      <c r="J24" s="77">
        <v>70</v>
      </c>
      <c r="K24" s="77">
        <v>70</v>
      </c>
      <c r="L24" s="81">
        <f t="shared" si="1"/>
        <v>72.5</v>
      </c>
      <c r="M24" s="81">
        <f t="shared" si="2"/>
        <v>76.5</v>
      </c>
      <c r="N24" s="77">
        <v>85</v>
      </c>
      <c r="O24" s="77">
        <v>65</v>
      </c>
      <c r="P24" s="100">
        <f t="shared" si="3"/>
        <v>75.75</v>
      </c>
      <c r="Q24" s="100">
        <f t="shared" si="4"/>
        <v>3.03</v>
      </c>
      <c r="R24" s="101" t="str">
        <f t="shared" si="5"/>
        <v>B+</v>
      </c>
      <c r="S24" s="102" t="str">
        <f t="shared" si="6"/>
        <v>Tuntas</v>
      </c>
      <c r="T24" s="102" t="str">
        <f t="shared" si="7"/>
        <v>Terlampaui</v>
      </c>
    </row>
    <row r="25" spans="1:20" s="80" customFormat="1" ht="30" customHeight="1" x14ac:dyDescent="0.25">
      <c r="A25" s="77">
        <v>12</v>
      </c>
      <c r="B25" s="78" t="str">
        <f>'Data &amp; Petunjuk'!B27</f>
        <v>EZA RIZKY RAMADHAN</v>
      </c>
      <c r="C25" s="77">
        <v>86</v>
      </c>
      <c r="D25" s="77">
        <v>75</v>
      </c>
      <c r="E25" s="77"/>
      <c r="F25" s="77"/>
      <c r="G25" s="81">
        <f t="shared" si="0"/>
        <v>80.5</v>
      </c>
      <c r="H25" s="77">
        <v>70</v>
      </c>
      <c r="I25" s="77">
        <v>80</v>
      </c>
      <c r="J25" s="77">
        <v>75</v>
      </c>
      <c r="K25" s="77">
        <v>70</v>
      </c>
      <c r="L25" s="81">
        <f t="shared" si="1"/>
        <v>73.75</v>
      </c>
      <c r="M25" s="81">
        <f t="shared" si="2"/>
        <v>77.125</v>
      </c>
      <c r="N25" s="77">
        <v>85</v>
      </c>
      <c r="O25" s="77">
        <v>73</v>
      </c>
      <c r="P25" s="100">
        <f t="shared" si="3"/>
        <v>78.0625</v>
      </c>
      <c r="Q25" s="100">
        <f t="shared" si="4"/>
        <v>3.1225000000000001</v>
      </c>
      <c r="R25" s="101" t="str">
        <f t="shared" si="5"/>
        <v>B+</v>
      </c>
      <c r="S25" s="102" t="str">
        <f t="shared" si="6"/>
        <v>Tuntas</v>
      </c>
      <c r="T25" s="102" t="str">
        <f t="shared" si="7"/>
        <v>Terlampaui</v>
      </c>
    </row>
    <row r="26" spans="1:20" s="80" customFormat="1" ht="30" customHeight="1" x14ac:dyDescent="0.25">
      <c r="A26" s="77">
        <v>13</v>
      </c>
      <c r="B26" s="78" t="str">
        <f>'Data &amp; Petunjuk'!B28</f>
        <v>FERDINANDO KYRENIUS KRISTOPER</v>
      </c>
      <c r="C26" s="77">
        <v>94</v>
      </c>
      <c r="D26" s="77">
        <v>70</v>
      </c>
      <c r="E26" s="77"/>
      <c r="F26" s="77"/>
      <c r="G26" s="81">
        <f t="shared" si="0"/>
        <v>82</v>
      </c>
      <c r="H26" s="77">
        <v>70</v>
      </c>
      <c r="I26" s="77">
        <v>75</v>
      </c>
      <c r="J26" s="77">
        <v>75</v>
      </c>
      <c r="K26" s="77">
        <v>70</v>
      </c>
      <c r="L26" s="81">
        <f t="shared" si="1"/>
        <v>72.5</v>
      </c>
      <c r="M26" s="81">
        <f t="shared" si="2"/>
        <v>77.25</v>
      </c>
      <c r="N26" s="77">
        <v>95</v>
      </c>
      <c r="O26" s="77">
        <v>52</v>
      </c>
      <c r="P26" s="100">
        <f t="shared" si="3"/>
        <v>75.375</v>
      </c>
      <c r="Q26" s="100">
        <f t="shared" si="4"/>
        <v>3.0150000000000001</v>
      </c>
      <c r="R26" s="101" t="str">
        <f t="shared" si="5"/>
        <v>B+</v>
      </c>
      <c r="S26" s="102" t="str">
        <f t="shared" si="6"/>
        <v>Tuntas</v>
      </c>
      <c r="T26" s="102" t="str">
        <f t="shared" si="7"/>
        <v>Terlampaui</v>
      </c>
    </row>
    <row r="27" spans="1:20" s="80" customFormat="1" ht="30" customHeight="1" x14ac:dyDescent="0.25">
      <c r="A27" s="77">
        <v>14</v>
      </c>
      <c r="B27" s="78" t="str">
        <f>'Data &amp; Petunjuk'!B29</f>
        <v>HAFIZH MUHAMMAD RIFQI S</v>
      </c>
      <c r="C27" s="77">
        <v>74</v>
      </c>
      <c r="D27" s="77">
        <v>75</v>
      </c>
      <c r="E27" s="77"/>
      <c r="F27" s="77"/>
      <c r="G27" s="81">
        <f t="shared" si="0"/>
        <v>74.5</v>
      </c>
      <c r="H27" s="77">
        <v>75</v>
      </c>
      <c r="I27" s="77">
        <v>80</v>
      </c>
      <c r="J27" s="77">
        <v>75</v>
      </c>
      <c r="K27" s="77">
        <v>70</v>
      </c>
      <c r="L27" s="81">
        <f t="shared" si="1"/>
        <v>75</v>
      </c>
      <c r="M27" s="81">
        <f t="shared" si="2"/>
        <v>74.75</v>
      </c>
      <c r="N27" s="77">
        <v>90</v>
      </c>
      <c r="O27" s="77">
        <v>64</v>
      </c>
      <c r="P27" s="100">
        <f t="shared" si="3"/>
        <v>75.875</v>
      </c>
      <c r="Q27" s="100">
        <f t="shared" si="4"/>
        <v>3.0350000000000001</v>
      </c>
      <c r="R27" s="101" t="str">
        <f t="shared" si="5"/>
        <v>B+</v>
      </c>
      <c r="S27" s="102" t="str">
        <f t="shared" si="6"/>
        <v>Tuntas</v>
      </c>
      <c r="T27" s="102" t="str">
        <f t="shared" si="7"/>
        <v>Terlampaui</v>
      </c>
    </row>
    <row r="28" spans="1:20" s="80" customFormat="1" ht="30" customHeight="1" x14ac:dyDescent="0.25">
      <c r="A28" s="77">
        <v>15</v>
      </c>
      <c r="B28" s="78" t="str">
        <f>'Data &amp; Petunjuk'!B30</f>
        <v>KELVIN RUBIYANTO</v>
      </c>
      <c r="C28" s="77">
        <v>84</v>
      </c>
      <c r="D28" s="77">
        <v>70</v>
      </c>
      <c r="E28" s="77"/>
      <c r="F28" s="77"/>
      <c r="G28" s="81">
        <f t="shared" si="0"/>
        <v>77</v>
      </c>
      <c r="H28" s="77">
        <v>80</v>
      </c>
      <c r="I28" s="77">
        <v>70</v>
      </c>
      <c r="J28" s="77">
        <v>70</v>
      </c>
      <c r="K28" s="77">
        <v>70</v>
      </c>
      <c r="L28" s="81">
        <f t="shared" si="1"/>
        <v>72.5</v>
      </c>
      <c r="M28" s="81">
        <f t="shared" si="2"/>
        <v>74.75</v>
      </c>
      <c r="N28" s="77">
        <v>90</v>
      </c>
      <c r="O28" s="77">
        <v>64</v>
      </c>
      <c r="P28" s="100">
        <f t="shared" si="3"/>
        <v>75.875</v>
      </c>
      <c r="Q28" s="100">
        <f t="shared" si="4"/>
        <v>3.0350000000000001</v>
      </c>
      <c r="R28" s="101" t="str">
        <f t="shared" si="5"/>
        <v>B+</v>
      </c>
      <c r="S28" s="102" t="str">
        <f t="shared" si="6"/>
        <v>Tuntas</v>
      </c>
      <c r="T28" s="102" t="str">
        <f t="shared" si="7"/>
        <v>Terlampaui</v>
      </c>
    </row>
    <row r="29" spans="1:20" s="80" customFormat="1" ht="30" customHeight="1" x14ac:dyDescent="0.25">
      <c r="A29" s="77">
        <v>16</v>
      </c>
      <c r="B29" s="78" t="str">
        <f>'Data &amp; Petunjuk'!B31</f>
        <v>KINANTI PUSPITA SARI</v>
      </c>
      <c r="C29" s="77">
        <v>96</v>
      </c>
      <c r="D29" s="77">
        <v>85</v>
      </c>
      <c r="E29" s="77"/>
      <c r="F29" s="77"/>
      <c r="G29" s="81">
        <f t="shared" si="0"/>
        <v>90.5</v>
      </c>
      <c r="H29" s="77">
        <v>75</v>
      </c>
      <c r="I29" s="77">
        <v>75</v>
      </c>
      <c r="J29" s="77">
        <v>70</v>
      </c>
      <c r="K29" s="77">
        <v>75</v>
      </c>
      <c r="L29" s="81">
        <f t="shared" si="1"/>
        <v>73.75</v>
      </c>
      <c r="M29" s="81">
        <f t="shared" si="2"/>
        <v>82.125</v>
      </c>
      <c r="N29" s="77">
        <v>90</v>
      </c>
      <c r="O29" s="77">
        <v>62</v>
      </c>
      <c r="P29" s="100">
        <f t="shared" si="3"/>
        <v>79.0625</v>
      </c>
      <c r="Q29" s="100">
        <f t="shared" si="4"/>
        <v>3.1625000000000001</v>
      </c>
      <c r="R29" s="101" t="str">
        <f t="shared" si="5"/>
        <v>B+</v>
      </c>
      <c r="S29" s="102" t="str">
        <f t="shared" si="6"/>
        <v>Tuntas</v>
      </c>
      <c r="T29" s="102" t="str">
        <f t="shared" si="7"/>
        <v>Terlampaui</v>
      </c>
    </row>
    <row r="30" spans="1:20" s="80" customFormat="1" ht="30" customHeight="1" x14ac:dyDescent="0.25">
      <c r="A30" s="77">
        <v>17</v>
      </c>
      <c r="B30" s="78" t="str">
        <f>'Data &amp; Petunjuk'!B32</f>
        <v>LILY ERDIANA</v>
      </c>
      <c r="C30" s="77">
        <v>80</v>
      </c>
      <c r="D30" s="77">
        <v>85</v>
      </c>
      <c r="E30" s="77"/>
      <c r="F30" s="77"/>
      <c r="G30" s="81">
        <f t="shared" si="0"/>
        <v>82.5</v>
      </c>
      <c r="H30" s="77">
        <v>80</v>
      </c>
      <c r="I30" s="77">
        <v>70</v>
      </c>
      <c r="J30" s="77">
        <v>70</v>
      </c>
      <c r="K30" s="77">
        <v>75</v>
      </c>
      <c r="L30" s="81">
        <f t="shared" si="1"/>
        <v>73.75</v>
      </c>
      <c r="M30" s="81">
        <f t="shared" si="2"/>
        <v>78.125</v>
      </c>
      <c r="N30" s="77">
        <v>85</v>
      </c>
      <c r="O30" s="77">
        <v>65</v>
      </c>
      <c r="P30" s="100">
        <f t="shared" si="3"/>
        <v>76.5625</v>
      </c>
      <c r="Q30" s="100">
        <f t="shared" si="4"/>
        <v>3.0625</v>
      </c>
      <c r="R30" s="101" t="str">
        <f t="shared" si="5"/>
        <v>B+</v>
      </c>
      <c r="S30" s="102" t="str">
        <f t="shared" si="6"/>
        <v>Tuntas</v>
      </c>
      <c r="T30" s="102" t="str">
        <f t="shared" si="7"/>
        <v>Terlampaui</v>
      </c>
    </row>
    <row r="31" spans="1:20" s="80" customFormat="1" ht="30" customHeight="1" x14ac:dyDescent="0.25">
      <c r="A31" s="77">
        <v>18</v>
      </c>
      <c r="B31" s="78" t="str">
        <f>'Data &amp; Petunjuk'!B33</f>
        <v>LISNA UTIPAH</v>
      </c>
      <c r="C31" s="77">
        <v>78</v>
      </c>
      <c r="D31" s="77">
        <v>80</v>
      </c>
      <c r="E31" s="77"/>
      <c r="F31" s="77"/>
      <c r="G31" s="81">
        <f t="shared" si="0"/>
        <v>79</v>
      </c>
      <c r="H31" s="77">
        <v>75</v>
      </c>
      <c r="I31" s="77">
        <v>70</v>
      </c>
      <c r="J31" s="77">
        <v>75</v>
      </c>
      <c r="K31" s="77">
        <v>75</v>
      </c>
      <c r="L31" s="81">
        <f t="shared" si="1"/>
        <v>73.75</v>
      </c>
      <c r="M31" s="81">
        <f t="shared" si="2"/>
        <v>76.375</v>
      </c>
      <c r="N31" s="77">
        <v>95</v>
      </c>
      <c r="O31" s="77">
        <v>69</v>
      </c>
      <c r="P31" s="100">
        <f t="shared" si="3"/>
        <v>79.1875</v>
      </c>
      <c r="Q31" s="100">
        <f t="shared" si="4"/>
        <v>3.1675</v>
      </c>
      <c r="R31" s="101" t="str">
        <f t="shared" si="5"/>
        <v>B+</v>
      </c>
      <c r="S31" s="102" t="str">
        <f t="shared" si="6"/>
        <v>Tuntas</v>
      </c>
      <c r="T31" s="102" t="str">
        <f t="shared" si="7"/>
        <v>Terlampaui</v>
      </c>
    </row>
    <row r="32" spans="1:20" s="80" customFormat="1" ht="30" customHeight="1" x14ac:dyDescent="0.25">
      <c r="A32" s="77">
        <v>19</v>
      </c>
      <c r="B32" s="78" t="str">
        <f>'Data &amp; Petunjuk'!B34</f>
        <v>MU'ADZ AKMAL YUSUF</v>
      </c>
      <c r="C32" s="77">
        <v>80</v>
      </c>
      <c r="D32" s="77">
        <v>85</v>
      </c>
      <c r="E32" s="77"/>
      <c r="F32" s="77"/>
      <c r="G32" s="81">
        <f t="shared" si="0"/>
        <v>82.5</v>
      </c>
      <c r="H32" s="77">
        <v>80</v>
      </c>
      <c r="I32" s="77">
        <v>80</v>
      </c>
      <c r="J32" s="77">
        <v>85</v>
      </c>
      <c r="K32" s="77">
        <v>70</v>
      </c>
      <c r="L32" s="81">
        <f t="shared" si="1"/>
        <v>78.75</v>
      </c>
      <c r="M32" s="81">
        <f t="shared" si="2"/>
        <v>80.625</v>
      </c>
      <c r="N32" s="77">
        <v>87</v>
      </c>
      <c r="O32" s="77">
        <v>76</v>
      </c>
      <c r="P32" s="100">
        <f t="shared" si="3"/>
        <v>81.0625</v>
      </c>
      <c r="Q32" s="100">
        <f t="shared" si="4"/>
        <v>3.2425000000000002</v>
      </c>
      <c r="R32" s="101" t="str">
        <f t="shared" si="5"/>
        <v>B+</v>
      </c>
      <c r="S32" s="102" t="str">
        <f t="shared" si="6"/>
        <v>Tuntas</v>
      </c>
      <c r="T32" s="102" t="str">
        <f t="shared" si="7"/>
        <v>Terlampaui</v>
      </c>
    </row>
    <row r="33" spans="1:20" s="80" customFormat="1" ht="30" customHeight="1" x14ac:dyDescent="0.25">
      <c r="A33" s="77">
        <v>20</v>
      </c>
      <c r="B33" s="78" t="str">
        <f>'Data &amp; Petunjuk'!B35</f>
        <v>MUHAMMAD ALDYANTO BAYU PRATAMA</v>
      </c>
      <c r="C33" s="77">
        <v>84</v>
      </c>
      <c r="D33" s="77">
        <v>85</v>
      </c>
      <c r="E33" s="77"/>
      <c r="F33" s="77"/>
      <c r="G33" s="81">
        <f t="shared" si="0"/>
        <v>84.5</v>
      </c>
      <c r="H33" s="77">
        <v>70</v>
      </c>
      <c r="I33" s="77">
        <v>70</v>
      </c>
      <c r="J33" s="77">
        <v>85</v>
      </c>
      <c r="K33" s="77">
        <v>70</v>
      </c>
      <c r="L33" s="81">
        <f t="shared" si="1"/>
        <v>73.75</v>
      </c>
      <c r="M33" s="81">
        <f t="shared" si="2"/>
        <v>79.125</v>
      </c>
      <c r="N33" s="77">
        <v>90</v>
      </c>
      <c r="O33" s="77">
        <v>75</v>
      </c>
      <c r="P33" s="100">
        <f t="shared" si="3"/>
        <v>80.8125</v>
      </c>
      <c r="Q33" s="100">
        <f t="shared" si="4"/>
        <v>3.2324999999999999</v>
      </c>
      <c r="R33" s="101" t="str">
        <f t="shared" si="5"/>
        <v>B+</v>
      </c>
      <c r="S33" s="102" t="str">
        <f t="shared" si="6"/>
        <v>Tuntas</v>
      </c>
      <c r="T33" s="102" t="str">
        <f t="shared" si="7"/>
        <v>Terlampaui</v>
      </c>
    </row>
    <row r="34" spans="1:20" s="80" customFormat="1" ht="30" customHeight="1" x14ac:dyDescent="0.25">
      <c r="A34" s="77">
        <v>21</v>
      </c>
      <c r="B34" s="78" t="str">
        <f>'Data &amp; Petunjuk'!B36</f>
        <v>MUHAMMAD SAHRIN RINOLDA</v>
      </c>
      <c r="C34" s="77">
        <v>84</v>
      </c>
      <c r="D34" s="77">
        <v>75</v>
      </c>
      <c r="E34" s="77"/>
      <c r="F34" s="77"/>
      <c r="G34" s="81">
        <f t="shared" si="0"/>
        <v>79.5</v>
      </c>
      <c r="H34" s="77">
        <v>75</v>
      </c>
      <c r="I34" s="77">
        <v>75</v>
      </c>
      <c r="J34" s="77">
        <v>80</v>
      </c>
      <c r="K34" s="77">
        <v>70</v>
      </c>
      <c r="L34" s="81">
        <f t="shared" si="1"/>
        <v>75</v>
      </c>
      <c r="M34" s="81">
        <f t="shared" si="2"/>
        <v>77.25</v>
      </c>
      <c r="N34" s="77">
        <v>85</v>
      </c>
      <c r="O34" s="77">
        <v>75</v>
      </c>
      <c r="P34" s="100">
        <f t="shared" si="3"/>
        <v>78.625</v>
      </c>
      <c r="Q34" s="100">
        <f t="shared" si="4"/>
        <v>3.145</v>
      </c>
      <c r="R34" s="101" t="str">
        <f t="shared" si="5"/>
        <v>B+</v>
      </c>
      <c r="S34" s="102" t="str">
        <f t="shared" si="6"/>
        <v>Tuntas</v>
      </c>
      <c r="T34" s="102" t="str">
        <f t="shared" si="7"/>
        <v>Terlampaui</v>
      </c>
    </row>
    <row r="35" spans="1:20" s="80" customFormat="1" ht="30" customHeight="1" x14ac:dyDescent="0.25">
      <c r="A35" s="77">
        <v>22</v>
      </c>
      <c r="B35" s="78" t="str">
        <f>'Data &amp; Petunjuk'!B37</f>
        <v>MUHAMMAD TESYAR RAMADHAN</v>
      </c>
      <c r="C35" s="77">
        <v>75</v>
      </c>
      <c r="D35" s="77">
        <v>70</v>
      </c>
      <c r="E35" s="77"/>
      <c r="F35" s="77"/>
      <c r="G35" s="81">
        <f t="shared" si="0"/>
        <v>72.5</v>
      </c>
      <c r="H35" s="77">
        <v>70</v>
      </c>
      <c r="I35" s="77">
        <v>70</v>
      </c>
      <c r="J35" s="77">
        <v>85</v>
      </c>
      <c r="K35" s="77">
        <v>70</v>
      </c>
      <c r="L35" s="81">
        <f t="shared" si="1"/>
        <v>73.75</v>
      </c>
      <c r="M35" s="81">
        <f t="shared" si="2"/>
        <v>73.125</v>
      </c>
      <c r="N35" s="77">
        <v>85</v>
      </c>
      <c r="O35" s="77">
        <v>70</v>
      </c>
      <c r="P35" s="100">
        <f t="shared" si="3"/>
        <v>75.3125</v>
      </c>
      <c r="Q35" s="100">
        <f t="shared" si="4"/>
        <v>3.0125000000000002</v>
      </c>
      <c r="R35" s="101" t="str">
        <f t="shared" si="5"/>
        <v>B+</v>
      </c>
      <c r="S35" s="102" t="str">
        <f t="shared" si="6"/>
        <v>Tuntas</v>
      </c>
      <c r="T35" s="102" t="str">
        <f t="shared" si="7"/>
        <v>Terlampaui</v>
      </c>
    </row>
    <row r="36" spans="1:20" s="80" customFormat="1" ht="30" customHeight="1" x14ac:dyDescent="0.25">
      <c r="A36" s="77">
        <v>23</v>
      </c>
      <c r="B36" s="78" t="str">
        <f>'Data &amp; Petunjuk'!B38</f>
        <v>NISSA DEWI ANGGRAINI</v>
      </c>
      <c r="C36" s="77">
        <v>80</v>
      </c>
      <c r="D36" s="77">
        <v>70</v>
      </c>
      <c r="E36" s="77"/>
      <c r="F36" s="77"/>
      <c r="G36" s="81">
        <f t="shared" si="0"/>
        <v>75</v>
      </c>
      <c r="H36" s="77">
        <v>70</v>
      </c>
      <c r="I36" s="77">
        <v>70</v>
      </c>
      <c r="J36" s="77">
        <v>75</v>
      </c>
      <c r="K36" s="77">
        <v>70</v>
      </c>
      <c r="L36" s="81">
        <f t="shared" si="1"/>
        <v>71.25</v>
      </c>
      <c r="M36" s="81">
        <f t="shared" si="2"/>
        <v>73.125</v>
      </c>
      <c r="N36" s="77">
        <v>90</v>
      </c>
      <c r="O36" s="77">
        <v>73</v>
      </c>
      <c r="P36" s="100">
        <f t="shared" si="3"/>
        <v>77.3125</v>
      </c>
      <c r="Q36" s="100">
        <f t="shared" si="4"/>
        <v>3.0924999999999998</v>
      </c>
      <c r="R36" s="101" t="str">
        <f t="shared" si="5"/>
        <v>B+</v>
      </c>
      <c r="S36" s="102" t="str">
        <f t="shared" si="6"/>
        <v>Tuntas</v>
      </c>
      <c r="T36" s="102" t="str">
        <f t="shared" si="7"/>
        <v>Terlampaui</v>
      </c>
    </row>
    <row r="37" spans="1:20" s="80" customFormat="1" ht="30" customHeight="1" x14ac:dyDescent="0.25">
      <c r="A37" s="77">
        <v>24</v>
      </c>
      <c r="B37" s="78" t="str">
        <f>'Data &amp; Petunjuk'!B39</f>
        <v>NOVI PALDI</v>
      </c>
      <c r="C37" s="77">
        <v>76</v>
      </c>
      <c r="D37" s="77">
        <v>85</v>
      </c>
      <c r="E37" s="77"/>
      <c r="F37" s="77"/>
      <c r="G37" s="81">
        <f t="shared" si="0"/>
        <v>80.5</v>
      </c>
      <c r="H37" s="77">
        <v>80</v>
      </c>
      <c r="I37" s="77">
        <v>70</v>
      </c>
      <c r="J37" s="77">
        <v>80</v>
      </c>
      <c r="K37" s="77">
        <v>70</v>
      </c>
      <c r="L37" s="81">
        <f t="shared" si="1"/>
        <v>75</v>
      </c>
      <c r="M37" s="81">
        <f t="shared" si="2"/>
        <v>77.75</v>
      </c>
      <c r="N37" s="77">
        <v>95</v>
      </c>
      <c r="O37" s="77">
        <v>75</v>
      </c>
      <c r="P37" s="100">
        <f t="shared" si="3"/>
        <v>81.375</v>
      </c>
      <c r="Q37" s="100">
        <f t="shared" si="4"/>
        <v>3.2549999999999999</v>
      </c>
      <c r="R37" s="101" t="str">
        <f t="shared" si="5"/>
        <v>B+</v>
      </c>
      <c r="S37" s="102" t="str">
        <f t="shared" si="6"/>
        <v>Tuntas</v>
      </c>
      <c r="T37" s="102" t="str">
        <f t="shared" si="7"/>
        <v>Terlampaui</v>
      </c>
    </row>
    <row r="38" spans="1:20" s="80" customFormat="1" ht="30" customHeight="1" x14ac:dyDescent="0.25">
      <c r="A38" s="77">
        <v>25</v>
      </c>
      <c r="B38" s="78" t="str">
        <f>'Data &amp; Petunjuk'!B40</f>
        <v>NUGIE LEGIAN</v>
      </c>
      <c r="C38" s="77">
        <v>96</v>
      </c>
      <c r="D38" s="77">
        <v>85</v>
      </c>
      <c r="E38" s="77"/>
      <c r="F38" s="77"/>
      <c r="G38" s="81">
        <f t="shared" si="0"/>
        <v>90.5</v>
      </c>
      <c r="H38" s="77">
        <v>80</v>
      </c>
      <c r="I38" s="77">
        <v>70</v>
      </c>
      <c r="J38" s="77">
        <v>80</v>
      </c>
      <c r="K38" s="77">
        <v>70</v>
      </c>
      <c r="L38" s="81">
        <f t="shared" si="1"/>
        <v>75</v>
      </c>
      <c r="M38" s="81">
        <f t="shared" si="2"/>
        <v>82.75</v>
      </c>
      <c r="N38" s="77">
        <v>88</v>
      </c>
      <c r="O38" s="77">
        <v>64</v>
      </c>
      <c r="P38" s="100">
        <f t="shared" si="3"/>
        <v>79.375</v>
      </c>
      <c r="Q38" s="100">
        <f t="shared" si="4"/>
        <v>3.1749999999999998</v>
      </c>
      <c r="R38" s="101" t="str">
        <f t="shared" si="5"/>
        <v>B+</v>
      </c>
      <c r="S38" s="102" t="str">
        <f t="shared" si="6"/>
        <v>Tuntas</v>
      </c>
      <c r="T38" s="102" t="str">
        <f t="shared" si="7"/>
        <v>Terlampaui</v>
      </c>
    </row>
    <row r="39" spans="1:20" s="80" customFormat="1" ht="30" customHeight="1" x14ac:dyDescent="0.25">
      <c r="A39" s="77">
        <v>26</v>
      </c>
      <c r="B39" s="78" t="str">
        <f>'Data &amp; Petunjuk'!B41</f>
        <v>PUTRI NOVALIYANTI</v>
      </c>
      <c r="C39" s="77">
        <v>90</v>
      </c>
      <c r="D39" s="77">
        <v>85</v>
      </c>
      <c r="E39" s="77"/>
      <c r="F39" s="77"/>
      <c r="G39" s="81">
        <f t="shared" si="0"/>
        <v>87.5</v>
      </c>
      <c r="H39" s="77">
        <v>75</v>
      </c>
      <c r="I39" s="77">
        <v>70</v>
      </c>
      <c r="J39" s="77">
        <v>85</v>
      </c>
      <c r="K39" s="77">
        <v>70</v>
      </c>
      <c r="L39" s="81">
        <f t="shared" si="1"/>
        <v>75</v>
      </c>
      <c r="M39" s="81">
        <f t="shared" si="2"/>
        <v>81.25</v>
      </c>
      <c r="N39" s="77">
        <v>87</v>
      </c>
      <c r="O39" s="77">
        <v>72</v>
      </c>
      <c r="P39" s="100">
        <f t="shared" si="3"/>
        <v>80.375</v>
      </c>
      <c r="Q39" s="100">
        <f t="shared" si="4"/>
        <v>3.2149999999999999</v>
      </c>
      <c r="R39" s="101" t="str">
        <f t="shared" si="5"/>
        <v>B+</v>
      </c>
      <c r="S39" s="102" t="str">
        <f t="shared" si="6"/>
        <v>Tuntas</v>
      </c>
      <c r="T39" s="102" t="str">
        <f t="shared" si="7"/>
        <v>Terlampaui</v>
      </c>
    </row>
    <row r="40" spans="1:20" s="80" customFormat="1" ht="30" customHeight="1" x14ac:dyDescent="0.25">
      <c r="A40" s="77">
        <v>27</v>
      </c>
      <c r="B40" s="78" t="str">
        <f>'Data &amp; Petunjuk'!B42</f>
        <v>RAMDHANI ANGGIE PURNAMA</v>
      </c>
      <c r="C40" s="77">
        <v>76</v>
      </c>
      <c r="D40" s="77">
        <v>75</v>
      </c>
      <c r="E40" s="77"/>
      <c r="F40" s="77"/>
      <c r="G40" s="81">
        <f t="shared" si="0"/>
        <v>75.5</v>
      </c>
      <c r="H40" s="77">
        <v>75</v>
      </c>
      <c r="I40" s="77">
        <v>75</v>
      </c>
      <c r="J40" s="77">
        <v>80</v>
      </c>
      <c r="K40" s="77">
        <v>70</v>
      </c>
      <c r="L40" s="81">
        <f t="shared" si="1"/>
        <v>75</v>
      </c>
      <c r="M40" s="81">
        <f t="shared" si="2"/>
        <v>75.25</v>
      </c>
      <c r="N40" s="77">
        <v>88</v>
      </c>
      <c r="O40" s="77">
        <v>67</v>
      </c>
      <c r="P40" s="100">
        <f t="shared" si="3"/>
        <v>76.375</v>
      </c>
      <c r="Q40" s="100">
        <f t="shared" si="4"/>
        <v>3.0550000000000002</v>
      </c>
      <c r="R40" s="101" t="str">
        <f t="shared" si="5"/>
        <v>B+</v>
      </c>
      <c r="S40" s="102" t="str">
        <f t="shared" si="6"/>
        <v>Tuntas</v>
      </c>
      <c r="T40" s="102" t="str">
        <f t="shared" si="7"/>
        <v>Terlampaui</v>
      </c>
    </row>
    <row r="41" spans="1:20" s="80" customFormat="1" ht="30" customHeight="1" x14ac:dyDescent="0.25">
      <c r="A41" s="77">
        <v>28</v>
      </c>
      <c r="B41" s="78" t="str">
        <f>'Data &amp; Petunjuk'!B43</f>
        <v>RETNO ASTUTI</v>
      </c>
      <c r="C41" s="77">
        <v>88</v>
      </c>
      <c r="D41" s="77">
        <v>80</v>
      </c>
      <c r="E41" s="77"/>
      <c r="F41" s="77"/>
      <c r="G41" s="81">
        <f t="shared" si="0"/>
        <v>84</v>
      </c>
      <c r="H41" s="77">
        <v>70</v>
      </c>
      <c r="I41" s="77">
        <v>70</v>
      </c>
      <c r="J41" s="77">
        <v>80</v>
      </c>
      <c r="K41" s="77">
        <v>70</v>
      </c>
      <c r="L41" s="81">
        <f t="shared" si="1"/>
        <v>72.5</v>
      </c>
      <c r="M41" s="81">
        <f t="shared" si="2"/>
        <v>78.25</v>
      </c>
      <c r="N41" s="77">
        <v>87</v>
      </c>
      <c r="O41" s="77">
        <v>65</v>
      </c>
      <c r="P41" s="100">
        <f t="shared" si="3"/>
        <v>77.125</v>
      </c>
      <c r="Q41" s="100">
        <f t="shared" si="4"/>
        <v>3.085</v>
      </c>
      <c r="R41" s="101" t="str">
        <f t="shared" si="5"/>
        <v>B+</v>
      </c>
      <c r="S41" s="102" t="str">
        <f t="shared" si="6"/>
        <v>Tuntas</v>
      </c>
      <c r="T41" s="102" t="str">
        <f t="shared" si="7"/>
        <v>Terlampaui</v>
      </c>
    </row>
    <row r="42" spans="1:20" s="80" customFormat="1" ht="30" customHeight="1" x14ac:dyDescent="0.25">
      <c r="A42" s="77">
        <v>29</v>
      </c>
      <c r="B42" s="78" t="str">
        <f>'Data &amp; Petunjuk'!B44</f>
        <v>REZA AFRIANSYAH</v>
      </c>
      <c r="C42" s="77">
        <v>84</v>
      </c>
      <c r="D42" s="77">
        <v>80</v>
      </c>
      <c r="E42" s="77"/>
      <c r="F42" s="77"/>
      <c r="G42" s="81">
        <f t="shared" si="0"/>
        <v>82</v>
      </c>
      <c r="H42" s="77">
        <v>75</v>
      </c>
      <c r="I42" s="77">
        <v>70</v>
      </c>
      <c r="J42" s="77">
        <v>85</v>
      </c>
      <c r="K42" s="77">
        <v>70</v>
      </c>
      <c r="L42" s="81">
        <f t="shared" si="1"/>
        <v>75</v>
      </c>
      <c r="M42" s="81">
        <f t="shared" si="2"/>
        <v>78.5</v>
      </c>
      <c r="N42" s="77">
        <v>95</v>
      </c>
      <c r="O42" s="77">
        <v>63</v>
      </c>
      <c r="P42" s="100">
        <f t="shared" si="3"/>
        <v>78.75</v>
      </c>
      <c r="Q42" s="100">
        <f t="shared" si="4"/>
        <v>3.15</v>
      </c>
      <c r="R42" s="101" t="str">
        <f t="shared" si="5"/>
        <v>B+</v>
      </c>
      <c r="S42" s="102" t="str">
        <f t="shared" si="6"/>
        <v>Tuntas</v>
      </c>
      <c r="T42" s="102" t="str">
        <f t="shared" si="7"/>
        <v>Terlampaui</v>
      </c>
    </row>
    <row r="43" spans="1:20" s="80" customFormat="1" ht="30" customHeight="1" x14ac:dyDescent="0.25">
      <c r="A43" s="77">
        <v>30</v>
      </c>
      <c r="B43" s="78" t="str">
        <f>'Data &amp; Petunjuk'!B45</f>
        <v>RICKY TRI YUDIKA</v>
      </c>
      <c r="C43" s="77">
        <v>86</v>
      </c>
      <c r="D43" s="77">
        <v>85</v>
      </c>
      <c r="E43" s="77"/>
      <c r="F43" s="77"/>
      <c r="G43" s="81">
        <f t="shared" si="0"/>
        <v>85.5</v>
      </c>
      <c r="H43" s="77">
        <v>70</v>
      </c>
      <c r="I43" s="77">
        <v>70</v>
      </c>
      <c r="J43" s="77">
        <v>85</v>
      </c>
      <c r="K43" s="77">
        <v>70</v>
      </c>
      <c r="L43" s="81">
        <f t="shared" si="1"/>
        <v>73.75</v>
      </c>
      <c r="M43" s="81">
        <f t="shared" si="2"/>
        <v>79.625</v>
      </c>
      <c r="N43" s="77">
        <v>88</v>
      </c>
      <c r="O43" s="77">
        <v>63</v>
      </c>
      <c r="P43" s="100">
        <f t="shared" si="3"/>
        <v>77.5625</v>
      </c>
      <c r="Q43" s="100">
        <f t="shared" si="4"/>
        <v>3.1025</v>
      </c>
      <c r="R43" s="101" t="str">
        <f t="shared" si="5"/>
        <v>B+</v>
      </c>
      <c r="S43" s="102" t="str">
        <f t="shared" si="6"/>
        <v>Tuntas</v>
      </c>
      <c r="T43" s="102" t="str">
        <f t="shared" si="7"/>
        <v>Terlampaui</v>
      </c>
    </row>
    <row r="44" spans="1:20" s="80" customFormat="1" ht="30" customHeight="1" x14ac:dyDescent="0.25">
      <c r="A44" s="77">
        <v>31</v>
      </c>
      <c r="B44" s="78" t="str">
        <f>'Data &amp; Petunjuk'!B46</f>
        <v>ROSITA</v>
      </c>
      <c r="C44" s="77">
        <v>94</v>
      </c>
      <c r="D44" s="77">
        <v>80</v>
      </c>
      <c r="E44" s="77"/>
      <c r="F44" s="77"/>
      <c r="G44" s="81">
        <f t="shared" si="0"/>
        <v>87</v>
      </c>
      <c r="H44" s="77">
        <v>75</v>
      </c>
      <c r="I44" s="77">
        <v>70</v>
      </c>
      <c r="J44" s="77">
        <v>75</v>
      </c>
      <c r="K44" s="77">
        <v>70</v>
      </c>
      <c r="L44" s="81">
        <f t="shared" si="1"/>
        <v>72.5</v>
      </c>
      <c r="M44" s="81">
        <f t="shared" si="2"/>
        <v>79.75</v>
      </c>
      <c r="N44" s="77">
        <v>88</v>
      </c>
      <c r="O44" s="77">
        <v>72</v>
      </c>
      <c r="P44" s="100">
        <f t="shared" si="3"/>
        <v>79.875</v>
      </c>
      <c r="Q44" s="100">
        <f t="shared" si="4"/>
        <v>3.1949999999999998</v>
      </c>
      <c r="R44" s="101" t="str">
        <f t="shared" si="5"/>
        <v>B+</v>
      </c>
      <c r="S44" s="102" t="str">
        <f t="shared" si="6"/>
        <v>Tuntas</v>
      </c>
      <c r="T44" s="102" t="str">
        <f t="shared" si="7"/>
        <v>Terlampaui</v>
      </c>
    </row>
    <row r="45" spans="1:20" s="80" customFormat="1" ht="30" customHeight="1" x14ac:dyDescent="0.25">
      <c r="A45" s="77">
        <v>32</v>
      </c>
      <c r="B45" s="78" t="str">
        <f>'Data &amp; Petunjuk'!B47</f>
        <v>ROZAAN NAUFAL FIKRI</v>
      </c>
      <c r="C45" s="77">
        <v>90</v>
      </c>
      <c r="D45" s="77">
        <v>80</v>
      </c>
      <c r="E45" s="77"/>
      <c r="F45" s="77"/>
      <c r="G45" s="81">
        <f t="shared" si="0"/>
        <v>85</v>
      </c>
      <c r="H45" s="77">
        <v>75</v>
      </c>
      <c r="I45" s="77">
        <v>75</v>
      </c>
      <c r="J45" s="77">
        <v>75</v>
      </c>
      <c r="K45" s="77">
        <v>70</v>
      </c>
      <c r="L45" s="81">
        <f t="shared" si="1"/>
        <v>73.75</v>
      </c>
      <c r="M45" s="81">
        <f t="shared" si="2"/>
        <v>79.375</v>
      </c>
      <c r="N45" s="77">
        <v>90</v>
      </c>
      <c r="O45" s="77">
        <v>76</v>
      </c>
      <c r="P45" s="100">
        <f t="shared" si="3"/>
        <v>81.1875</v>
      </c>
      <c r="Q45" s="100">
        <f t="shared" si="4"/>
        <v>3.2475000000000001</v>
      </c>
      <c r="R45" s="101" t="str">
        <f t="shared" si="5"/>
        <v>B+</v>
      </c>
      <c r="S45" s="102" t="str">
        <f t="shared" si="6"/>
        <v>Tuntas</v>
      </c>
      <c r="T45" s="102" t="str">
        <f t="shared" si="7"/>
        <v>Terlampaui</v>
      </c>
    </row>
    <row r="46" spans="1:20" s="80" customFormat="1" ht="30" customHeight="1" x14ac:dyDescent="0.25">
      <c r="A46" s="77">
        <v>33</v>
      </c>
      <c r="B46" s="78" t="str">
        <f>'Data &amp; Petunjuk'!B48</f>
        <v>SIGMA TRIO HARTOMO</v>
      </c>
      <c r="C46" s="77">
        <v>84</v>
      </c>
      <c r="D46" s="77">
        <v>85</v>
      </c>
      <c r="E46" s="77"/>
      <c r="F46" s="77"/>
      <c r="G46" s="81">
        <f t="shared" si="0"/>
        <v>84.5</v>
      </c>
      <c r="H46" s="77">
        <v>70</v>
      </c>
      <c r="I46" s="77">
        <v>70</v>
      </c>
      <c r="J46" s="77">
        <v>70</v>
      </c>
      <c r="K46" s="77">
        <v>70</v>
      </c>
      <c r="L46" s="81">
        <f t="shared" si="1"/>
        <v>70</v>
      </c>
      <c r="M46" s="81">
        <f t="shared" si="2"/>
        <v>77.25</v>
      </c>
      <c r="N46" s="77">
        <v>88</v>
      </c>
      <c r="O46" s="77">
        <v>75</v>
      </c>
      <c r="P46" s="100">
        <f t="shared" si="3"/>
        <v>79.375</v>
      </c>
      <c r="Q46" s="100">
        <f t="shared" si="4"/>
        <v>3.1749999999999998</v>
      </c>
      <c r="R46" s="101" t="str">
        <f t="shared" si="5"/>
        <v>B+</v>
      </c>
      <c r="S46" s="102" t="str">
        <f t="shared" si="6"/>
        <v>Tuntas</v>
      </c>
      <c r="T46" s="102" t="str">
        <f t="shared" si="7"/>
        <v>Terlampaui</v>
      </c>
    </row>
    <row r="47" spans="1:20" s="80" customFormat="1" ht="30" customHeight="1" x14ac:dyDescent="0.25">
      <c r="A47" s="77">
        <v>34</v>
      </c>
      <c r="B47" s="78" t="str">
        <f>'Data &amp; Petunjuk'!B49</f>
        <v>VENJI NAZARA</v>
      </c>
      <c r="C47" s="77">
        <v>88</v>
      </c>
      <c r="D47" s="77">
        <v>85</v>
      </c>
      <c r="E47" s="77"/>
      <c r="F47" s="77"/>
      <c r="G47" s="81">
        <f t="shared" si="0"/>
        <v>86.5</v>
      </c>
      <c r="H47" s="77">
        <v>75</v>
      </c>
      <c r="I47" s="77">
        <v>70</v>
      </c>
      <c r="J47" s="77">
        <v>87</v>
      </c>
      <c r="K47" s="77">
        <v>70</v>
      </c>
      <c r="L47" s="81">
        <f t="shared" si="1"/>
        <v>75.5</v>
      </c>
      <c r="M47" s="81">
        <f t="shared" si="2"/>
        <v>81</v>
      </c>
      <c r="N47" s="77">
        <v>87</v>
      </c>
      <c r="O47" s="77">
        <v>62</v>
      </c>
      <c r="P47" s="100">
        <f t="shared" si="3"/>
        <v>77.75</v>
      </c>
      <c r="Q47" s="100">
        <f t="shared" si="4"/>
        <v>3.11</v>
      </c>
      <c r="R47" s="101" t="str">
        <f t="shared" si="5"/>
        <v>B+</v>
      </c>
      <c r="S47" s="102" t="str">
        <f t="shared" si="6"/>
        <v>Tuntas</v>
      </c>
      <c r="T47" s="102" t="str">
        <f t="shared" si="7"/>
        <v>Terlampaui</v>
      </c>
    </row>
    <row r="48" spans="1:20" s="80" customFormat="1" ht="30" customHeight="1" x14ac:dyDescent="0.25">
      <c r="A48" s="77">
        <v>35</v>
      </c>
      <c r="B48" s="78" t="str">
        <f>'Data &amp; Petunjuk'!B50</f>
        <v>YOGA SUANDI</v>
      </c>
      <c r="C48" s="77">
        <v>80</v>
      </c>
      <c r="D48" s="77">
        <v>75</v>
      </c>
      <c r="E48" s="77"/>
      <c r="F48" s="77"/>
      <c r="G48" s="81">
        <f t="shared" si="0"/>
        <v>77.5</v>
      </c>
      <c r="H48" s="77">
        <v>75</v>
      </c>
      <c r="I48" s="77">
        <v>75</v>
      </c>
      <c r="J48" s="77">
        <v>80</v>
      </c>
      <c r="K48" s="77">
        <v>70</v>
      </c>
      <c r="L48" s="81">
        <f t="shared" si="1"/>
        <v>75</v>
      </c>
      <c r="M48" s="81">
        <f t="shared" si="2"/>
        <v>76.25</v>
      </c>
      <c r="N48" s="77">
        <v>88</v>
      </c>
      <c r="O48" s="77">
        <v>72</v>
      </c>
      <c r="P48" s="100">
        <f t="shared" si="3"/>
        <v>78.125</v>
      </c>
      <c r="Q48" s="100">
        <f t="shared" si="4"/>
        <v>3.125</v>
      </c>
      <c r="R48" s="101" t="str">
        <f t="shared" si="5"/>
        <v>B+</v>
      </c>
      <c r="S48" s="102" t="str">
        <f t="shared" si="6"/>
        <v>Tuntas</v>
      </c>
      <c r="T48" s="102" t="str">
        <f t="shared" si="7"/>
        <v>Terlampaui</v>
      </c>
    </row>
    <row r="49" spans="1:20" s="80" customFormat="1" ht="30" customHeight="1" x14ac:dyDescent="0.25">
      <c r="A49" s="77">
        <v>36</v>
      </c>
      <c r="B49" s="78" t="str">
        <f>'Data &amp; Petunjuk'!B51</f>
        <v>YOGI CIPTA PRATAMA</v>
      </c>
      <c r="C49" s="77">
        <v>88</v>
      </c>
      <c r="D49" s="77">
        <v>70</v>
      </c>
      <c r="E49" s="77"/>
      <c r="F49" s="77"/>
      <c r="G49" s="81">
        <f t="shared" si="0"/>
        <v>79</v>
      </c>
      <c r="H49" s="77">
        <v>75</v>
      </c>
      <c r="I49" s="77">
        <v>75</v>
      </c>
      <c r="J49" s="77">
        <v>80</v>
      </c>
      <c r="K49" s="77">
        <v>70</v>
      </c>
      <c r="L49" s="81">
        <f t="shared" si="1"/>
        <v>75</v>
      </c>
      <c r="M49" s="81">
        <f t="shared" si="2"/>
        <v>77</v>
      </c>
      <c r="N49" s="77">
        <v>87</v>
      </c>
      <c r="O49" s="77">
        <v>65</v>
      </c>
      <c r="P49" s="100">
        <f t="shared" si="3"/>
        <v>76.5</v>
      </c>
      <c r="Q49" s="100">
        <f t="shared" si="4"/>
        <v>3.06</v>
      </c>
      <c r="R49" s="101" t="str">
        <f t="shared" si="5"/>
        <v>B+</v>
      </c>
      <c r="S49" s="102" t="str">
        <f t="shared" si="6"/>
        <v>Tuntas</v>
      </c>
      <c r="T49" s="102" t="str">
        <f t="shared" si="7"/>
        <v>Terlampaui</v>
      </c>
    </row>
    <row r="50" spans="1:20" s="80" customFormat="1" ht="30" customHeight="1" x14ac:dyDescent="0.25">
      <c r="A50" s="77">
        <v>37</v>
      </c>
      <c r="B50" s="78" t="str">
        <f>'Data &amp; Petunjuk'!B52</f>
        <v>ZAMZAMI ABDUL JABBAR</v>
      </c>
      <c r="C50" s="77">
        <v>80</v>
      </c>
      <c r="D50" s="77">
        <v>75</v>
      </c>
      <c r="E50" s="77"/>
      <c r="F50" s="77"/>
      <c r="G50" s="81">
        <f t="shared" si="0"/>
        <v>77.5</v>
      </c>
      <c r="H50" s="77">
        <v>75</v>
      </c>
      <c r="I50" s="77">
        <v>75</v>
      </c>
      <c r="J50" s="77">
        <v>70</v>
      </c>
      <c r="K50" s="77">
        <v>70</v>
      </c>
      <c r="L50" s="81">
        <f t="shared" si="1"/>
        <v>72.5</v>
      </c>
      <c r="M50" s="81">
        <f t="shared" si="2"/>
        <v>75</v>
      </c>
      <c r="N50" s="77">
        <v>80</v>
      </c>
      <c r="O50" s="77">
        <v>70</v>
      </c>
      <c r="P50" s="100">
        <f t="shared" si="3"/>
        <v>75</v>
      </c>
      <c r="Q50" s="100">
        <f t="shared" si="4"/>
        <v>3</v>
      </c>
      <c r="R50" s="101" t="str">
        <f t="shared" si="5"/>
        <v>B</v>
      </c>
      <c r="S50" s="102" t="str">
        <f t="shared" si="6"/>
        <v>Tuntas</v>
      </c>
      <c r="T50" s="102" t="str">
        <f t="shared" si="7"/>
        <v>Terlampaui</v>
      </c>
    </row>
    <row r="51" spans="1:20" s="80" customFormat="1" ht="30" customHeight="1" x14ac:dyDescent="0.25">
      <c r="A51" s="77">
        <v>38</v>
      </c>
      <c r="B51" s="78">
        <f>'Data &amp; Petunjuk'!B53</f>
        <v>0</v>
      </c>
      <c r="C51" s="77"/>
      <c r="D51" s="77"/>
      <c r="E51" s="77"/>
      <c r="F51" s="77"/>
      <c r="G51" s="81" t="e">
        <f t="shared" si="0"/>
        <v>#DIV/0!</v>
      </c>
      <c r="H51" s="77"/>
      <c r="I51" s="77"/>
      <c r="J51" s="77"/>
      <c r="K51" s="77"/>
      <c r="L51" s="81" t="e">
        <f t="shared" si="1"/>
        <v>#DIV/0!</v>
      </c>
      <c r="M51" s="81" t="e">
        <f t="shared" si="2"/>
        <v>#DIV/0!</v>
      </c>
      <c r="N51" s="77"/>
      <c r="O51" s="77"/>
      <c r="P51" s="100" t="e">
        <f t="shared" si="3"/>
        <v>#DIV/0!</v>
      </c>
      <c r="Q51" s="100" t="e">
        <f t="shared" si="4"/>
        <v>#DIV/0!</v>
      </c>
      <c r="R51" s="101" t="e">
        <f t="shared" si="5"/>
        <v>#DIV/0!</v>
      </c>
      <c r="S51" s="102" t="e">
        <f t="shared" si="6"/>
        <v>#DIV/0!</v>
      </c>
      <c r="T51" s="103"/>
    </row>
    <row r="52" spans="1:20" s="80" customFormat="1" ht="30" customHeight="1" x14ac:dyDescent="0.25">
      <c r="A52" s="77">
        <v>39</v>
      </c>
      <c r="B52" s="78">
        <f>'Data &amp; Petunjuk'!B54</f>
        <v>0</v>
      </c>
      <c r="C52" s="77"/>
      <c r="D52" s="77"/>
      <c r="E52" s="77"/>
      <c r="F52" s="77"/>
      <c r="G52" s="81" t="e">
        <f t="shared" si="0"/>
        <v>#DIV/0!</v>
      </c>
      <c r="H52" s="77"/>
      <c r="I52" s="77"/>
      <c r="J52" s="77"/>
      <c r="K52" s="77"/>
      <c r="L52" s="81" t="e">
        <f t="shared" si="1"/>
        <v>#DIV/0!</v>
      </c>
      <c r="M52" s="81" t="e">
        <f t="shared" si="2"/>
        <v>#DIV/0!</v>
      </c>
      <c r="N52" s="77"/>
      <c r="O52" s="77"/>
      <c r="P52" s="100" t="e">
        <f t="shared" si="3"/>
        <v>#DIV/0!</v>
      </c>
      <c r="Q52" s="100" t="e">
        <f t="shared" si="4"/>
        <v>#DIV/0!</v>
      </c>
      <c r="R52" s="101" t="e">
        <f t="shared" si="5"/>
        <v>#DIV/0!</v>
      </c>
      <c r="S52" s="102" t="e">
        <f t="shared" si="6"/>
        <v>#DIV/0!</v>
      </c>
      <c r="T52" s="103"/>
    </row>
    <row r="53" spans="1:20" s="80" customFormat="1" ht="30" customHeight="1" x14ac:dyDescent="0.25">
      <c r="A53" s="77">
        <v>40</v>
      </c>
      <c r="B53" s="78">
        <f>'Data &amp; Petunjuk'!B55</f>
        <v>0</v>
      </c>
      <c r="C53" s="77"/>
      <c r="D53" s="77"/>
      <c r="E53" s="77"/>
      <c r="F53" s="77"/>
      <c r="G53" s="81" t="e">
        <f t="shared" si="0"/>
        <v>#DIV/0!</v>
      </c>
      <c r="H53" s="77"/>
      <c r="I53" s="77"/>
      <c r="J53" s="77"/>
      <c r="K53" s="77"/>
      <c r="L53" s="81" t="e">
        <f t="shared" si="1"/>
        <v>#DIV/0!</v>
      </c>
      <c r="M53" s="81" t="e">
        <f t="shared" si="2"/>
        <v>#DIV/0!</v>
      </c>
      <c r="N53" s="77"/>
      <c r="O53" s="77"/>
      <c r="P53" s="100" t="e">
        <f t="shared" si="3"/>
        <v>#DIV/0!</v>
      </c>
      <c r="Q53" s="100" t="e">
        <f t="shared" si="4"/>
        <v>#DIV/0!</v>
      </c>
      <c r="R53" s="101" t="e">
        <f t="shared" si="5"/>
        <v>#DIV/0!</v>
      </c>
      <c r="S53" s="102" t="e">
        <f t="shared" si="6"/>
        <v>#DIV/0!</v>
      </c>
      <c r="T53" s="103"/>
    </row>
    <row r="54" spans="1:20" s="80" customFormat="1" ht="20.100000000000001" customHeight="1" x14ac:dyDescent="0.25">
      <c r="A54" s="77"/>
      <c r="B54" s="77" t="s">
        <v>22</v>
      </c>
      <c r="C54" s="81">
        <f>AVERAGE(C14:C53)</f>
        <v>84.729729729729726</v>
      </c>
      <c r="D54" s="81">
        <f t="shared" ref="D54:S54" si="8">AVERAGE(D14:D53)</f>
        <v>76.756756756756758</v>
      </c>
      <c r="E54" s="81" t="e">
        <f t="shared" si="8"/>
        <v>#DIV/0!</v>
      </c>
      <c r="F54" s="81" t="e">
        <f t="shared" si="8"/>
        <v>#DIV/0!</v>
      </c>
      <c r="G54" s="81" t="e">
        <f t="shared" si="8"/>
        <v>#DIV/0!</v>
      </c>
      <c r="H54" s="81">
        <f t="shared" si="8"/>
        <v>73.78378378378379</v>
      </c>
      <c r="I54" s="81">
        <f t="shared" si="8"/>
        <v>74.459459459459453</v>
      </c>
      <c r="J54" s="81">
        <f t="shared" si="8"/>
        <v>76.13513513513513</v>
      </c>
      <c r="K54" s="81">
        <f t="shared" si="8"/>
        <v>71.351351351351354</v>
      </c>
      <c r="L54" s="81" t="e">
        <f t="shared" si="8"/>
        <v>#DIV/0!</v>
      </c>
      <c r="M54" s="81" t="e">
        <f t="shared" si="8"/>
        <v>#DIV/0!</v>
      </c>
      <c r="N54" s="81">
        <f t="shared" si="8"/>
        <v>88.297297297297291</v>
      </c>
      <c r="O54" s="81">
        <f t="shared" si="8"/>
        <v>67.945945945945951</v>
      </c>
      <c r="P54" s="81" t="e">
        <f t="shared" si="8"/>
        <v>#DIV/0!</v>
      </c>
      <c r="Q54" s="81" t="e">
        <f t="shared" si="8"/>
        <v>#DIV/0!</v>
      </c>
      <c r="R54" s="81" t="e">
        <f t="shared" si="8"/>
        <v>#DIV/0!</v>
      </c>
      <c r="S54" s="81" t="e">
        <f t="shared" si="8"/>
        <v>#DIV/0!</v>
      </c>
      <c r="T54" s="79"/>
    </row>
    <row r="55" spans="1:20" x14ac:dyDescent="0.25">
      <c r="A55"/>
      <c r="T55"/>
    </row>
    <row r="56" spans="1:20" x14ac:dyDescent="0.25">
      <c r="A56"/>
      <c r="C56" s="191" t="s">
        <v>26</v>
      </c>
      <c r="D56" s="192"/>
      <c r="E56" s="11" t="s">
        <v>91</v>
      </c>
      <c r="F56" s="11" t="s">
        <v>18</v>
      </c>
      <c r="G56" s="11" t="s">
        <v>19</v>
      </c>
      <c r="H56" s="11" t="s">
        <v>24</v>
      </c>
      <c r="T56"/>
    </row>
    <row r="57" spans="1:20" x14ac:dyDescent="0.25">
      <c r="A57"/>
      <c r="B57" s="6"/>
      <c r="C57" s="193" t="s">
        <v>25</v>
      </c>
      <c r="D57" s="194"/>
      <c r="E57" s="12">
        <v>2</v>
      </c>
      <c r="F57" s="12">
        <v>1</v>
      </c>
      <c r="G57" s="12">
        <v>1</v>
      </c>
      <c r="H57" s="25">
        <f>SUM(D57:G57)</f>
        <v>4</v>
      </c>
      <c r="T57"/>
    </row>
    <row r="58" spans="1:20" x14ac:dyDescent="0.25">
      <c r="A58"/>
      <c r="P58" s="6" t="str">
        <f>'Data &amp; Petunjuk'!E9</f>
        <v>Bekasi,  12 Juni 2014</v>
      </c>
      <c r="Q58" s="59"/>
      <c r="T58"/>
    </row>
    <row r="59" spans="1:20" x14ac:dyDescent="0.25">
      <c r="A59"/>
      <c r="B59" s="10" t="s">
        <v>69</v>
      </c>
      <c r="O59" s="5"/>
      <c r="P59" s="14" t="s">
        <v>23</v>
      </c>
      <c r="Q59" s="60"/>
      <c r="R59" s="5"/>
      <c r="S59" s="5"/>
      <c r="T59"/>
    </row>
    <row r="60" spans="1:20" x14ac:dyDescent="0.25">
      <c r="A60"/>
      <c r="B60" s="10" t="s">
        <v>100</v>
      </c>
      <c r="P60" s="6"/>
      <c r="Q60" s="59"/>
      <c r="T60"/>
    </row>
    <row r="61" spans="1:20" x14ac:dyDescent="0.25">
      <c r="P61" s="6"/>
      <c r="Q61" s="59"/>
    </row>
    <row r="62" spans="1:20" x14ac:dyDescent="0.25">
      <c r="P62" s="19"/>
      <c r="Q62" s="19"/>
    </row>
    <row r="63" spans="1:20" x14ac:dyDescent="0.25">
      <c r="P63" s="188" t="str">
        <f>'Data &amp; Petunjuk'!E7</f>
        <v>Risdiana Hidayat, SE</v>
      </c>
      <c r="Q63" s="188"/>
      <c r="R63" s="188"/>
      <c r="S63" s="188"/>
    </row>
    <row r="64" spans="1:20" x14ac:dyDescent="0.25">
      <c r="B64" s="10" t="str">
        <f>'Data &amp; Petunjuk'!B12</f>
        <v>Maman Sudiaman, S.Pd</v>
      </c>
      <c r="P64" s="188" t="str">
        <f>"NIP."&amp;'Data &amp; Petunjuk'!E8</f>
        <v>NIP.</v>
      </c>
      <c r="Q64" s="188"/>
      <c r="R64" s="188"/>
      <c r="S64" s="188"/>
    </row>
    <row r="65" spans="2:2" customFormat="1" x14ac:dyDescent="0.25">
      <c r="B65" s="10" t="str">
        <f>"NIP."&amp;'Data &amp; Petunjuk'!B13</f>
        <v>NIP.19661014 199802 1 002</v>
      </c>
    </row>
  </sheetData>
  <mergeCells count="25">
    <mergeCell ref="C56:D56"/>
    <mergeCell ref="C57:D57"/>
    <mergeCell ref="P12:R12"/>
    <mergeCell ref="T12:T13"/>
    <mergeCell ref="P63:S63"/>
    <mergeCell ref="P64:S64"/>
    <mergeCell ref="L8:N8"/>
    <mergeCell ref="L9:N9"/>
    <mergeCell ref="O9:P9"/>
    <mergeCell ref="O8:P8"/>
    <mergeCell ref="R9:S9"/>
    <mergeCell ref="M12:M13"/>
    <mergeCell ref="C10:G10"/>
    <mergeCell ref="I8:K8"/>
    <mergeCell ref="I9:K9"/>
    <mergeCell ref="A12:A13"/>
    <mergeCell ref="B12:B13"/>
    <mergeCell ref="C12:F12"/>
    <mergeCell ref="H12:K12"/>
    <mergeCell ref="C8:G8"/>
    <mergeCell ref="C1:T1"/>
    <mergeCell ref="C2:T2"/>
    <mergeCell ref="C3:T3"/>
    <mergeCell ref="C4:T6"/>
    <mergeCell ref="C9:G9"/>
  </mergeCells>
  <pageMargins left="0.12" right="0.2" top="0.51" bottom="0.38" header="0.3" footer="0.25"/>
  <pageSetup paperSize="5" orientation="landscape" horizont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U65"/>
  <sheetViews>
    <sheetView topLeftCell="B13" workbookViewId="0">
      <selection activeCell="M14" sqref="M14:N29"/>
    </sheetView>
  </sheetViews>
  <sheetFormatPr defaultRowHeight="15" x14ac:dyDescent="0.25"/>
  <cols>
    <col min="1" max="1" width="4.5703125" style="1" bestFit="1" customWidth="1"/>
    <col min="2" max="2" width="28.28515625" style="1" customWidth="1"/>
    <col min="3" max="6" width="4.85546875" style="1" customWidth="1"/>
    <col min="7" max="7" width="7.28515625" style="1" customWidth="1"/>
    <col min="8" max="11" width="4.42578125" style="1" customWidth="1"/>
    <col min="12" max="12" width="7.28515625" style="1" customWidth="1"/>
    <col min="13" max="15" width="5.7109375" style="1" customWidth="1"/>
    <col min="16" max="16" width="7.28515625" style="1" customWidth="1"/>
    <col min="17" max="17" width="5.7109375" style="1" customWidth="1"/>
    <col min="18" max="18" width="5.7109375" style="64" customWidth="1"/>
    <col min="19" max="19" width="6.7109375" style="1" customWidth="1"/>
    <col min="20" max="20" width="14.140625" style="1" customWidth="1"/>
    <col min="21" max="21" width="34.140625" style="1" customWidth="1"/>
  </cols>
  <sheetData>
    <row r="1" spans="1:21" x14ac:dyDescent="0.25">
      <c r="C1" s="198" t="str">
        <f>Pengetahuan!C1</f>
        <v>PEMERINTAH KOTA BEKASI</v>
      </c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99"/>
      <c r="Q1" s="199"/>
      <c r="R1" s="199"/>
      <c r="S1" s="199"/>
      <c r="T1" s="200"/>
      <c r="U1" s="48"/>
    </row>
    <row r="2" spans="1:21" ht="15.75" x14ac:dyDescent="0.25">
      <c r="C2" s="201" t="str">
        <f>Pengetahuan!C2</f>
        <v>DINAS PENDIDIKAN KOTA BEKASI</v>
      </c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3"/>
      <c r="U2" s="48"/>
    </row>
    <row r="3" spans="1:21" ht="23.25" x14ac:dyDescent="0.35">
      <c r="C3" s="204" t="str">
        <f>Pengetahuan!C3</f>
        <v>SMK NEGERI 3 KOTA BEKASI</v>
      </c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205"/>
      <c r="O3" s="205"/>
      <c r="P3" s="205"/>
      <c r="Q3" s="205"/>
      <c r="R3" s="205"/>
      <c r="S3" s="205"/>
      <c r="T3" s="206"/>
      <c r="U3" s="48"/>
    </row>
    <row r="4" spans="1:21" x14ac:dyDescent="0.25">
      <c r="C4" s="207" t="s">
        <v>0</v>
      </c>
      <c r="D4" s="207"/>
      <c r="E4" s="207"/>
      <c r="F4" s="207"/>
      <c r="G4" s="207"/>
      <c r="H4" s="207"/>
      <c r="I4" s="207"/>
      <c r="J4" s="207"/>
      <c r="K4" s="207"/>
      <c r="L4" s="207"/>
      <c r="M4" s="207"/>
      <c r="N4" s="207"/>
      <c r="O4" s="207"/>
      <c r="P4" s="178"/>
      <c r="Q4" s="67"/>
      <c r="R4" s="67"/>
      <c r="S4" s="67"/>
      <c r="T4" s="72"/>
      <c r="U4" s="49"/>
    </row>
    <row r="5" spans="1:21" x14ac:dyDescent="0.25">
      <c r="C5" s="207"/>
      <c r="D5" s="207"/>
      <c r="E5" s="207"/>
      <c r="F5" s="207"/>
      <c r="G5" s="207"/>
      <c r="H5" s="207"/>
      <c r="I5" s="207"/>
      <c r="J5" s="207"/>
      <c r="K5" s="207"/>
      <c r="L5" s="207"/>
      <c r="M5" s="207"/>
      <c r="N5" s="207"/>
      <c r="O5" s="207"/>
      <c r="P5" s="178"/>
      <c r="Q5" s="68"/>
      <c r="R5" s="68"/>
      <c r="S5" s="68"/>
      <c r="T5" s="73"/>
      <c r="U5" s="49"/>
    </row>
    <row r="6" spans="1:21" x14ac:dyDescent="0.25">
      <c r="C6" s="207"/>
      <c r="D6" s="207"/>
      <c r="E6" s="207"/>
      <c r="F6" s="207"/>
      <c r="G6" s="207"/>
      <c r="H6" s="207"/>
      <c r="I6" s="207"/>
      <c r="J6" s="207"/>
      <c r="K6" s="207"/>
      <c r="L6" s="207"/>
      <c r="M6" s="207"/>
      <c r="N6" s="207"/>
      <c r="O6" s="207"/>
      <c r="P6" s="178"/>
      <c r="Q6" s="69"/>
      <c r="R6" s="69"/>
      <c r="S6" s="69"/>
      <c r="T6" s="74"/>
      <c r="U6" s="49"/>
    </row>
    <row r="7" spans="1:21" ht="15.75" x14ac:dyDescent="0.25">
      <c r="G7" s="2"/>
      <c r="H7" s="2"/>
      <c r="I7" s="2"/>
      <c r="J7" s="2"/>
      <c r="K7" s="2"/>
      <c r="L7" s="2"/>
      <c r="M7" s="2"/>
      <c r="N7" s="2"/>
      <c r="O7" s="2"/>
      <c r="P7" s="2"/>
      <c r="Q7" s="3"/>
      <c r="R7" s="3"/>
      <c r="S7" s="3"/>
      <c r="T7" s="3"/>
      <c r="U7" s="3"/>
    </row>
    <row r="8" spans="1:21" x14ac:dyDescent="0.25">
      <c r="B8" s="43" t="s">
        <v>73</v>
      </c>
      <c r="C8" s="181" t="str">
        <f>'Data &amp; Petunjuk'!B7</f>
        <v>Produktif TKJ ( Pemograman )</v>
      </c>
      <c r="D8" s="181"/>
      <c r="E8" s="181"/>
      <c r="F8" s="181"/>
      <c r="G8" s="181"/>
      <c r="H8" s="5"/>
      <c r="I8" s="183" t="s">
        <v>96</v>
      </c>
      <c r="J8" s="183"/>
      <c r="K8" s="183"/>
      <c r="L8" s="181" t="str">
        <f>'Data &amp; Petunjuk'!B9</f>
        <v>Genap</v>
      </c>
      <c r="M8" s="181"/>
      <c r="N8" s="4"/>
      <c r="O8" s="4"/>
      <c r="P8" s="208" t="s">
        <v>33</v>
      </c>
      <c r="Q8" s="208"/>
      <c r="R8" s="62"/>
      <c r="S8" s="10" t="s">
        <v>34</v>
      </c>
      <c r="T8" s="13">
        <v>70</v>
      </c>
    </row>
    <row r="9" spans="1:21" x14ac:dyDescent="0.25">
      <c r="B9" s="43" t="s">
        <v>74</v>
      </c>
      <c r="C9" s="181" t="str">
        <f>'Data &amp; Petunjuk'!B8</f>
        <v>X TKJ 4</v>
      </c>
      <c r="D9" s="181"/>
      <c r="E9" s="181"/>
      <c r="F9" s="181"/>
      <c r="G9" s="181"/>
      <c r="H9" s="5"/>
      <c r="I9" s="183" t="s">
        <v>30</v>
      </c>
      <c r="J9" s="183"/>
      <c r="K9" s="183"/>
      <c r="L9" s="188" t="str">
        <f>'Data &amp; Petunjuk'!B10</f>
        <v>2013/2014</v>
      </c>
      <c r="M9" s="188"/>
      <c r="N9" s="6"/>
      <c r="O9" s="6"/>
      <c r="P9" s="183" t="s">
        <v>32</v>
      </c>
      <c r="Q9" s="183"/>
      <c r="R9" s="61" t="str">
        <f>'Data &amp; Petunjuk'!E7</f>
        <v>Risdiana Hidayat, SE</v>
      </c>
      <c r="S9" s="181"/>
      <c r="T9" s="181"/>
    </row>
    <row r="10" spans="1:21" x14ac:dyDescent="0.25">
      <c r="B10" s="44" t="s">
        <v>75</v>
      </c>
      <c r="C10" s="188" t="s">
        <v>35</v>
      </c>
      <c r="D10" s="188"/>
      <c r="E10" s="188"/>
      <c r="F10" s="188"/>
      <c r="G10" s="188"/>
    </row>
    <row r="11" spans="1:21" ht="9" customHeight="1" x14ac:dyDescent="0.25">
      <c r="C11" s="7"/>
    </row>
    <row r="12" spans="1:21" s="91" customFormat="1" x14ac:dyDescent="0.25">
      <c r="A12" s="184" t="s">
        <v>1</v>
      </c>
      <c r="B12" s="184" t="s">
        <v>2</v>
      </c>
      <c r="C12" s="210" t="s">
        <v>36</v>
      </c>
      <c r="D12" s="210"/>
      <c r="E12" s="210"/>
      <c r="F12" s="210"/>
      <c r="G12" s="88" t="s">
        <v>4</v>
      </c>
      <c r="H12" s="211" t="s">
        <v>37</v>
      </c>
      <c r="I12" s="212"/>
      <c r="J12" s="212"/>
      <c r="K12" s="212"/>
      <c r="L12" s="88" t="s">
        <v>4</v>
      </c>
      <c r="M12" s="209" t="s">
        <v>38</v>
      </c>
      <c r="N12" s="209"/>
      <c r="O12" s="209"/>
      <c r="P12" s="104" t="s">
        <v>4</v>
      </c>
      <c r="Q12" s="195" t="s">
        <v>6</v>
      </c>
      <c r="R12" s="195"/>
      <c r="S12" s="195"/>
      <c r="T12" s="88" t="s">
        <v>7</v>
      </c>
      <c r="U12" s="196" t="s">
        <v>8</v>
      </c>
    </row>
    <row r="13" spans="1:21" s="99" customFormat="1" x14ac:dyDescent="0.25">
      <c r="A13" s="184"/>
      <c r="B13" s="184"/>
      <c r="C13" s="92" t="s">
        <v>39</v>
      </c>
      <c r="D13" s="92" t="s">
        <v>40</v>
      </c>
      <c r="E13" s="92" t="s">
        <v>41</v>
      </c>
      <c r="F13" s="92" t="s">
        <v>42</v>
      </c>
      <c r="G13" s="93" t="s">
        <v>43</v>
      </c>
      <c r="H13" s="94" t="s">
        <v>44</v>
      </c>
      <c r="I13" s="94" t="s">
        <v>45</v>
      </c>
      <c r="J13" s="94" t="s">
        <v>46</v>
      </c>
      <c r="K13" s="94" t="s">
        <v>47</v>
      </c>
      <c r="L13" s="93" t="s">
        <v>37</v>
      </c>
      <c r="M13" s="92" t="s">
        <v>48</v>
      </c>
      <c r="N13" s="92" t="s">
        <v>49</v>
      </c>
      <c r="O13" s="92" t="s">
        <v>50</v>
      </c>
      <c r="P13" s="92" t="s">
        <v>51</v>
      </c>
      <c r="Q13" s="97" t="s">
        <v>93</v>
      </c>
      <c r="R13" s="97" t="s">
        <v>92</v>
      </c>
      <c r="S13" s="93" t="s">
        <v>27</v>
      </c>
      <c r="T13" s="93" t="s">
        <v>21</v>
      </c>
      <c r="U13" s="197"/>
    </row>
    <row r="14" spans="1:21" ht="39.950000000000003" customHeight="1" x14ac:dyDescent="0.25">
      <c r="A14" s="9">
        <v>1</v>
      </c>
      <c r="B14" s="26" t="str">
        <f>'Data &amp; Petunjuk'!B16</f>
        <v>AGUS YOGANDI</v>
      </c>
      <c r="C14" s="77">
        <v>70</v>
      </c>
      <c r="D14" s="77">
        <v>70</v>
      </c>
      <c r="E14" s="9"/>
      <c r="F14" s="9"/>
      <c r="G14" s="20">
        <f t="shared" ref="G14:G53" si="0">AVERAGE(C14:F14)</f>
        <v>70</v>
      </c>
      <c r="H14" s="77">
        <v>75</v>
      </c>
      <c r="I14" s="77">
        <v>75</v>
      </c>
      <c r="J14" s="9"/>
      <c r="K14" s="9"/>
      <c r="L14" s="20">
        <f>AVERAGE(H14:K14)</f>
        <v>75</v>
      </c>
      <c r="M14" s="77">
        <v>75</v>
      </c>
      <c r="N14" s="77">
        <v>85</v>
      </c>
      <c r="O14" s="9"/>
      <c r="P14" s="9">
        <f>AVERAGE(M14:O14)</f>
        <v>80</v>
      </c>
      <c r="Q14" s="21">
        <f>(G14*$D$57+L14*$E$57+P14*$F$57)/$G$57</f>
        <v>73.75</v>
      </c>
      <c r="R14" s="21">
        <f>(Q14/100)*4</f>
        <v>2.95</v>
      </c>
      <c r="S14" s="22" t="str">
        <f>IF(R14&gt;3.66,"A",IF(R14&gt;3.33,"A-",IF(R14&gt;3,"B+",IF(R14&gt;2.66,"B",IF(R14&gt;2.33,"B-",IF(R14&gt;2,"C+",IF(R14&gt;1.66,"C",IF(R14&gt;1.33,"C-",IF(R14&gt;1,"D+","D")))))))))</f>
        <v>B</v>
      </c>
      <c r="T14" s="23" t="str">
        <f>IF(Q14&gt;=$T$8,"Tuntas","Tidak Tuntas")</f>
        <v>Tuntas</v>
      </c>
      <c r="U14" s="65" t="s">
        <v>98</v>
      </c>
    </row>
    <row r="15" spans="1:21" ht="30" customHeight="1" x14ac:dyDescent="0.25">
      <c r="A15" s="9">
        <v>2</v>
      </c>
      <c r="B15" s="26" t="str">
        <f>'Data &amp; Petunjuk'!B17</f>
        <v>ARIEF PANDJI WIDJANARKO</v>
      </c>
      <c r="C15" s="77">
        <v>70</v>
      </c>
      <c r="D15" s="77">
        <v>70</v>
      </c>
      <c r="E15" s="9"/>
      <c r="F15" s="9"/>
      <c r="G15" s="20">
        <f t="shared" si="0"/>
        <v>70</v>
      </c>
      <c r="H15" s="77">
        <v>75</v>
      </c>
      <c r="I15" s="77">
        <v>70</v>
      </c>
      <c r="J15" s="9"/>
      <c r="K15" s="9"/>
      <c r="L15" s="20">
        <f t="shared" ref="L15:L53" si="1">AVERAGE(H15:K15)</f>
        <v>72.5</v>
      </c>
      <c r="M15" s="77">
        <v>75</v>
      </c>
      <c r="N15" s="77">
        <v>75</v>
      </c>
      <c r="O15" s="9"/>
      <c r="P15" s="9">
        <f t="shared" ref="P15:P53" si="2">AVERAGE(M15:O15)</f>
        <v>75</v>
      </c>
      <c r="Q15" s="21">
        <f t="shared" ref="Q15:Q53" si="3">(G15*$D$57+L15*$E$57+M15*$F$57)/$G$57</f>
        <v>71.875</v>
      </c>
      <c r="R15" s="21">
        <f t="shared" ref="R15:R53" si="4">(Q15/100)*4</f>
        <v>2.875</v>
      </c>
      <c r="S15" s="22" t="str">
        <f t="shared" ref="S15:S53" si="5">IF(R15&gt;3.66,"A",IF(R15&gt;3.33,"A-",IF(R15&gt;3,"B+",IF(R15&gt;2.66,"B",IF(R15&gt;2.33,"B-",IF(R15&gt;2,"C+",IF(R15&gt;1.66,"C",IF(R15&gt;1.33,"C-",IF(R15&gt;1,"D+","D")))))))))</f>
        <v>B</v>
      </c>
      <c r="T15" s="23" t="str">
        <f t="shared" ref="T15:T53" si="6">IF(Q15&gt;=$T$8,"Tuntas","Tidak Tuntas")</f>
        <v>Tuntas</v>
      </c>
      <c r="U15" s="65"/>
    </row>
    <row r="16" spans="1:21" ht="30" customHeight="1" x14ac:dyDescent="0.25">
      <c r="A16" s="9">
        <v>3</v>
      </c>
      <c r="B16" s="26" t="str">
        <f>'Data &amp; Petunjuk'!B18</f>
        <v>ARUM TEGUH PROYOGO</v>
      </c>
      <c r="C16" s="77">
        <v>70</v>
      </c>
      <c r="D16" s="77">
        <v>70</v>
      </c>
      <c r="E16" s="9"/>
      <c r="F16" s="9"/>
      <c r="G16" s="20">
        <f t="shared" si="0"/>
        <v>70</v>
      </c>
      <c r="H16" s="77">
        <v>80</v>
      </c>
      <c r="I16" s="77">
        <v>70</v>
      </c>
      <c r="J16" s="9"/>
      <c r="K16" s="9"/>
      <c r="L16" s="20">
        <f t="shared" si="1"/>
        <v>75</v>
      </c>
      <c r="M16" s="77">
        <v>70</v>
      </c>
      <c r="N16" s="77">
        <v>80</v>
      </c>
      <c r="O16" s="9"/>
      <c r="P16" s="9">
        <f t="shared" si="2"/>
        <v>75</v>
      </c>
      <c r="Q16" s="21">
        <f t="shared" si="3"/>
        <v>71.25</v>
      </c>
      <c r="R16" s="21">
        <f t="shared" si="4"/>
        <v>2.85</v>
      </c>
      <c r="S16" s="22" t="str">
        <f t="shared" si="5"/>
        <v>B</v>
      </c>
      <c r="T16" s="23" t="str">
        <f t="shared" si="6"/>
        <v>Tuntas</v>
      </c>
      <c r="U16" s="65"/>
    </row>
    <row r="17" spans="1:21" ht="30" customHeight="1" x14ac:dyDescent="0.25">
      <c r="A17" s="9">
        <v>4</v>
      </c>
      <c r="B17" s="26" t="str">
        <f>'Data &amp; Petunjuk'!B19</f>
        <v>AWAL MAULANA MARYADI</v>
      </c>
      <c r="C17" s="77">
        <v>70</v>
      </c>
      <c r="D17" s="77">
        <v>85</v>
      </c>
      <c r="E17" s="9"/>
      <c r="F17" s="9"/>
      <c r="G17" s="20">
        <f t="shared" si="0"/>
        <v>77.5</v>
      </c>
      <c r="H17" s="77">
        <v>75</v>
      </c>
      <c r="I17" s="77">
        <v>70</v>
      </c>
      <c r="J17" s="9"/>
      <c r="K17" s="9"/>
      <c r="L17" s="20">
        <f t="shared" si="1"/>
        <v>72.5</v>
      </c>
      <c r="M17" s="77">
        <v>75</v>
      </c>
      <c r="N17" s="77">
        <v>80</v>
      </c>
      <c r="O17" s="9"/>
      <c r="P17" s="9">
        <f t="shared" si="2"/>
        <v>77.5</v>
      </c>
      <c r="Q17" s="21">
        <f t="shared" si="3"/>
        <v>75.625</v>
      </c>
      <c r="R17" s="21">
        <f t="shared" si="4"/>
        <v>3.0249999999999999</v>
      </c>
      <c r="S17" s="22" t="str">
        <f t="shared" si="5"/>
        <v>B+</v>
      </c>
      <c r="T17" s="23" t="str">
        <f t="shared" si="6"/>
        <v>Tuntas</v>
      </c>
      <c r="U17" s="65"/>
    </row>
    <row r="18" spans="1:21" ht="30" customHeight="1" x14ac:dyDescent="0.25">
      <c r="A18" s="9">
        <v>5</v>
      </c>
      <c r="B18" s="26" t="str">
        <f>'Data &amp; Petunjuk'!B20</f>
        <v>AYU MARDHOTILLAH</v>
      </c>
      <c r="C18" s="77">
        <v>75</v>
      </c>
      <c r="D18" s="77">
        <v>85</v>
      </c>
      <c r="E18" s="9"/>
      <c r="F18" s="9"/>
      <c r="G18" s="20">
        <f t="shared" si="0"/>
        <v>80</v>
      </c>
      <c r="H18" s="77">
        <v>75</v>
      </c>
      <c r="I18" s="77">
        <v>80</v>
      </c>
      <c r="J18" s="9"/>
      <c r="K18" s="9"/>
      <c r="L18" s="20">
        <f t="shared" si="1"/>
        <v>77.5</v>
      </c>
      <c r="M18" s="77">
        <v>80</v>
      </c>
      <c r="N18" s="77">
        <v>85</v>
      </c>
      <c r="O18" s="9"/>
      <c r="P18" s="9">
        <f t="shared" si="2"/>
        <v>82.5</v>
      </c>
      <c r="Q18" s="21">
        <f t="shared" si="3"/>
        <v>79.375</v>
      </c>
      <c r="R18" s="21">
        <f t="shared" si="4"/>
        <v>3.1749999999999998</v>
      </c>
      <c r="S18" s="22" t="str">
        <f t="shared" si="5"/>
        <v>B+</v>
      </c>
      <c r="T18" s="23" t="str">
        <f t="shared" si="6"/>
        <v>Tuntas</v>
      </c>
      <c r="U18" s="65"/>
    </row>
    <row r="19" spans="1:21" ht="30" customHeight="1" x14ac:dyDescent="0.25">
      <c r="A19" s="9">
        <v>6</v>
      </c>
      <c r="B19" s="26" t="str">
        <f>'Data &amp; Petunjuk'!B21</f>
        <v>BAYU KURNIADI</v>
      </c>
      <c r="C19" s="77">
        <v>75</v>
      </c>
      <c r="D19" s="77">
        <v>85</v>
      </c>
      <c r="E19" s="9"/>
      <c r="F19" s="9"/>
      <c r="G19" s="20">
        <f t="shared" si="0"/>
        <v>80</v>
      </c>
      <c r="H19" s="77">
        <v>75</v>
      </c>
      <c r="I19" s="77">
        <v>75</v>
      </c>
      <c r="J19" s="9"/>
      <c r="K19" s="9"/>
      <c r="L19" s="20">
        <f t="shared" si="1"/>
        <v>75</v>
      </c>
      <c r="M19" s="77">
        <v>80</v>
      </c>
      <c r="N19" s="77">
        <v>80</v>
      </c>
      <c r="O19" s="9"/>
      <c r="P19" s="9">
        <f t="shared" si="2"/>
        <v>80</v>
      </c>
      <c r="Q19" s="21">
        <f t="shared" si="3"/>
        <v>78.75</v>
      </c>
      <c r="R19" s="21">
        <f t="shared" si="4"/>
        <v>3.15</v>
      </c>
      <c r="S19" s="22" t="str">
        <f t="shared" si="5"/>
        <v>B+</v>
      </c>
      <c r="T19" s="23" t="str">
        <f t="shared" si="6"/>
        <v>Tuntas</v>
      </c>
      <c r="U19" s="65"/>
    </row>
    <row r="20" spans="1:21" ht="30" customHeight="1" x14ac:dyDescent="0.25">
      <c r="A20" s="9">
        <v>7</v>
      </c>
      <c r="B20" s="26" t="str">
        <f>'Data &amp; Petunjuk'!B22</f>
        <v>DAVIN DJULIAN</v>
      </c>
      <c r="C20" s="77">
        <v>70</v>
      </c>
      <c r="D20" s="77">
        <v>80</v>
      </c>
      <c r="E20" s="9"/>
      <c r="F20" s="9"/>
      <c r="G20" s="20">
        <f t="shared" si="0"/>
        <v>75</v>
      </c>
      <c r="H20" s="77">
        <v>70</v>
      </c>
      <c r="I20" s="77">
        <v>75</v>
      </c>
      <c r="J20" s="9"/>
      <c r="K20" s="9"/>
      <c r="L20" s="20">
        <f t="shared" si="1"/>
        <v>72.5</v>
      </c>
      <c r="M20" s="77">
        <v>75</v>
      </c>
      <c r="N20" s="77">
        <v>85</v>
      </c>
      <c r="O20" s="9"/>
      <c r="P20" s="9">
        <f t="shared" si="2"/>
        <v>80</v>
      </c>
      <c r="Q20" s="21">
        <f t="shared" si="3"/>
        <v>74.375</v>
      </c>
      <c r="R20" s="21">
        <f t="shared" si="4"/>
        <v>2.9750000000000001</v>
      </c>
      <c r="S20" s="22" t="str">
        <f t="shared" si="5"/>
        <v>B</v>
      </c>
      <c r="T20" s="23" t="str">
        <f t="shared" si="6"/>
        <v>Tuntas</v>
      </c>
      <c r="U20" s="65"/>
    </row>
    <row r="21" spans="1:21" ht="30" customHeight="1" x14ac:dyDescent="0.25">
      <c r="A21" s="9">
        <v>8</v>
      </c>
      <c r="B21" s="26" t="str">
        <f>'Data &amp; Petunjuk'!B23</f>
        <v>DIAN FITRIA SARI</v>
      </c>
      <c r="C21" s="77">
        <v>70</v>
      </c>
      <c r="D21" s="77">
        <v>70</v>
      </c>
      <c r="E21" s="9"/>
      <c r="F21" s="9"/>
      <c r="G21" s="20">
        <f t="shared" si="0"/>
        <v>70</v>
      </c>
      <c r="H21" s="77">
        <v>75</v>
      </c>
      <c r="I21" s="77">
        <v>75</v>
      </c>
      <c r="J21" s="9"/>
      <c r="K21" s="9"/>
      <c r="L21" s="20">
        <f t="shared" si="1"/>
        <v>75</v>
      </c>
      <c r="M21" s="77">
        <v>80</v>
      </c>
      <c r="N21" s="77">
        <v>80</v>
      </c>
      <c r="O21" s="9"/>
      <c r="P21" s="9">
        <f t="shared" si="2"/>
        <v>80</v>
      </c>
      <c r="Q21" s="21">
        <f t="shared" si="3"/>
        <v>73.75</v>
      </c>
      <c r="R21" s="21">
        <f t="shared" si="4"/>
        <v>2.95</v>
      </c>
      <c r="S21" s="22" t="str">
        <f t="shared" si="5"/>
        <v>B</v>
      </c>
      <c r="T21" s="23" t="str">
        <f t="shared" si="6"/>
        <v>Tuntas</v>
      </c>
      <c r="U21" s="65"/>
    </row>
    <row r="22" spans="1:21" ht="30" customHeight="1" x14ac:dyDescent="0.25">
      <c r="A22" s="9">
        <v>9</v>
      </c>
      <c r="B22" s="26" t="str">
        <f>'Data &amp; Petunjuk'!B24</f>
        <v>DICKY HENDRIK KUSBIANTORO</v>
      </c>
      <c r="C22" s="77">
        <v>70</v>
      </c>
      <c r="D22" s="77">
        <v>70</v>
      </c>
      <c r="E22" s="9"/>
      <c r="F22" s="9"/>
      <c r="G22" s="20">
        <f t="shared" si="0"/>
        <v>70</v>
      </c>
      <c r="H22" s="77">
        <v>80</v>
      </c>
      <c r="I22" s="77">
        <v>70</v>
      </c>
      <c r="J22" s="9"/>
      <c r="K22" s="9"/>
      <c r="L22" s="20">
        <f t="shared" si="1"/>
        <v>75</v>
      </c>
      <c r="M22" s="77">
        <v>80</v>
      </c>
      <c r="N22" s="77">
        <v>80</v>
      </c>
      <c r="O22" s="9"/>
      <c r="P22" s="9">
        <f t="shared" si="2"/>
        <v>80</v>
      </c>
      <c r="Q22" s="21">
        <f t="shared" si="3"/>
        <v>73.75</v>
      </c>
      <c r="R22" s="21">
        <f t="shared" si="4"/>
        <v>2.95</v>
      </c>
      <c r="S22" s="22" t="str">
        <f t="shared" si="5"/>
        <v>B</v>
      </c>
      <c r="T22" s="23" t="str">
        <f t="shared" si="6"/>
        <v>Tuntas</v>
      </c>
      <c r="U22" s="65"/>
    </row>
    <row r="23" spans="1:21" ht="30" customHeight="1" x14ac:dyDescent="0.25">
      <c r="A23" s="9">
        <v>10</v>
      </c>
      <c r="B23" s="26" t="str">
        <f>'Data &amp; Petunjuk'!B25</f>
        <v>DWI FITRI ANGGRAEINI</v>
      </c>
      <c r="C23" s="77">
        <v>70</v>
      </c>
      <c r="D23" s="77">
        <v>85</v>
      </c>
      <c r="E23" s="9"/>
      <c r="F23" s="9"/>
      <c r="G23" s="20">
        <f t="shared" si="0"/>
        <v>77.5</v>
      </c>
      <c r="H23" s="77">
        <v>75</v>
      </c>
      <c r="I23" s="77">
        <v>75</v>
      </c>
      <c r="J23" s="9"/>
      <c r="K23" s="9"/>
      <c r="L23" s="20">
        <f t="shared" si="1"/>
        <v>75</v>
      </c>
      <c r="M23" s="77">
        <v>75</v>
      </c>
      <c r="N23" s="77">
        <v>85</v>
      </c>
      <c r="O23" s="9"/>
      <c r="P23" s="9">
        <f t="shared" si="2"/>
        <v>80</v>
      </c>
      <c r="Q23" s="21">
        <f t="shared" si="3"/>
        <v>76.25</v>
      </c>
      <c r="R23" s="21">
        <f t="shared" si="4"/>
        <v>3.05</v>
      </c>
      <c r="S23" s="22" t="str">
        <f t="shared" si="5"/>
        <v>B+</v>
      </c>
      <c r="T23" s="23" t="str">
        <f t="shared" si="6"/>
        <v>Tuntas</v>
      </c>
      <c r="U23" s="65"/>
    </row>
    <row r="24" spans="1:21" ht="30" customHeight="1" x14ac:dyDescent="0.25">
      <c r="A24" s="9">
        <v>11</v>
      </c>
      <c r="B24" s="26" t="str">
        <f>'Data &amp; Petunjuk'!B26</f>
        <v>ERLANGGA GUSTI AJI</v>
      </c>
      <c r="C24" s="77">
        <v>80</v>
      </c>
      <c r="D24" s="77">
        <v>85</v>
      </c>
      <c r="E24" s="9"/>
      <c r="F24" s="9"/>
      <c r="G24" s="20">
        <f t="shared" si="0"/>
        <v>82.5</v>
      </c>
      <c r="H24" s="77">
        <v>75</v>
      </c>
      <c r="I24" s="77">
        <v>70</v>
      </c>
      <c r="J24" s="9"/>
      <c r="K24" s="9"/>
      <c r="L24" s="20">
        <f t="shared" si="1"/>
        <v>72.5</v>
      </c>
      <c r="M24" s="77">
        <v>80</v>
      </c>
      <c r="N24" s="77">
        <v>85</v>
      </c>
      <c r="O24" s="9"/>
      <c r="P24" s="9">
        <f t="shared" si="2"/>
        <v>82.5</v>
      </c>
      <c r="Q24" s="21">
        <f t="shared" si="3"/>
        <v>79.375</v>
      </c>
      <c r="R24" s="21">
        <f t="shared" si="4"/>
        <v>3.1749999999999998</v>
      </c>
      <c r="S24" s="22" t="str">
        <f t="shared" si="5"/>
        <v>B+</v>
      </c>
      <c r="T24" s="23" t="str">
        <f t="shared" si="6"/>
        <v>Tuntas</v>
      </c>
      <c r="U24" s="65"/>
    </row>
    <row r="25" spans="1:21" ht="30" customHeight="1" x14ac:dyDescent="0.25">
      <c r="A25" s="9">
        <v>12</v>
      </c>
      <c r="B25" s="26" t="str">
        <f>'Data &amp; Petunjuk'!B27</f>
        <v>EZA RIZKY RAMADHAN</v>
      </c>
      <c r="C25" s="77">
        <v>80</v>
      </c>
      <c r="D25" s="77">
        <v>85</v>
      </c>
      <c r="E25" s="9"/>
      <c r="F25" s="9"/>
      <c r="G25" s="20">
        <f t="shared" si="0"/>
        <v>82.5</v>
      </c>
      <c r="H25" s="77">
        <v>80</v>
      </c>
      <c r="I25" s="77">
        <v>70</v>
      </c>
      <c r="J25" s="9"/>
      <c r="K25" s="9"/>
      <c r="L25" s="20">
        <f t="shared" si="1"/>
        <v>75</v>
      </c>
      <c r="M25" s="77">
        <v>70</v>
      </c>
      <c r="N25" s="77">
        <v>65</v>
      </c>
      <c r="O25" s="9"/>
      <c r="P25" s="9">
        <f t="shared" si="2"/>
        <v>67.5</v>
      </c>
      <c r="Q25" s="21">
        <f t="shared" si="3"/>
        <v>77.5</v>
      </c>
      <c r="R25" s="21">
        <f t="shared" si="4"/>
        <v>3.1</v>
      </c>
      <c r="S25" s="22" t="str">
        <f t="shared" si="5"/>
        <v>B+</v>
      </c>
      <c r="T25" s="23" t="str">
        <f t="shared" si="6"/>
        <v>Tuntas</v>
      </c>
      <c r="U25" s="65"/>
    </row>
    <row r="26" spans="1:21" ht="30" customHeight="1" x14ac:dyDescent="0.25">
      <c r="A26" s="9">
        <v>13</v>
      </c>
      <c r="B26" s="26" t="str">
        <f>'Data &amp; Petunjuk'!B28</f>
        <v>FERDINANDO KYRENIUS KRISTOPER</v>
      </c>
      <c r="C26" s="77">
        <v>75</v>
      </c>
      <c r="D26" s="77">
        <v>80</v>
      </c>
      <c r="E26" s="9"/>
      <c r="F26" s="9"/>
      <c r="G26" s="20">
        <f t="shared" si="0"/>
        <v>77.5</v>
      </c>
      <c r="H26" s="77">
        <v>75</v>
      </c>
      <c r="I26" s="77">
        <v>70</v>
      </c>
      <c r="J26" s="9"/>
      <c r="K26" s="9"/>
      <c r="L26" s="20">
        <f t="shared" si="1"/>
        <v>72.5</v>
      </c>
      <c r="M26" s="77">
        <v>75</v>
      </c>
      <c r="N26" s="77">
        <v>70</v>
      </c>
      <c r="O26" s="9"/>
      <c r="P26" s="9">
        <f t="shared" si="2"/>
        <v>72.5</v>
      </c>
      <c r="Q26" s="21">
        <f t="shared" si="3"/>
        <v>75.625</v>
      </c>
      <c r="R26" s="21">
        <f t="shared" si="4"/>
        <v>3.0249999999999999</v>
      </c>
      <c r="S26" s="22" t="str">
        <f t="shared" si="5"/>
        <v>B+</v>
      </c>
      <c r="T26" s="23" t="str">
        <f t="shared" si="6"/>
        <v>Tuntas</v>
      </c>
      <c r="U26" s="65"/>
    </row>
    <row r="27" spans="1:21" ht="30" customHeight="1" x14ac:dyDescent="0.25">
      <c r="A27" s="9">
        <v>14</v>
      </c>
      <c r="B27" s="26" t="str">
        <f>'Data &amp; Petunjuk'!B29</f>
        <v>HAFIZH MUHAMMAD RIFQI S</v>
      </c>
      <c r="C27" s="77">
        <v>75</v>
      </c>
      <c r="D27" s="77">
        <v>75</v>
      </c>
      <c r="E27" s="9"/>
      <c r="F27" s="9"/>
      <c r="G27" s="20">
        <f t="shared" si="0"/>
        <v>75</v>
      </c>
      <c r="H27" s="77">
        <v>75</v>
      </c>
      <c r="I27" s="77">
        <v>80</v>
      </c>
      <c r="J27" s="9"/>
      <c r="K27" s="9"/>
      <c r="L27" s="20">
        <f t="shared" si="1"/>
        <v>77.5</v>
      </c>
      <c r="M27" s="77">
        <v>70</v>
      </c>
      <c r="N27" s="77">
        <v>70</v>
      </c>
      <c r="O27" s="9"/>
      <c r="P27" s="9">
        <f t="shared" si="2"/>
        <v>70</v>
      </c>
      <c r="Q27" s="21">
        <f t="shared" si="3"/>
        <v>74.375</v>
      </c>
      <c r="R27" s="21">
        <f t="shared" si="4"/>
        <v>2.9750000000000001</v>
      </c>
      <c r="S27" s="22" t="str">
        <f t="shared" si="5"/>
        <v>B</v>
      </c>
      <c r="T27" s="23" t="str">
        <f t="shared" si="6"/>
        <v>Tuntas</v>
      </c>
      <c r="U27" s="65"/>
    </row>
    <row r="28" spans="1:21" ht="30" customHeight="1" x14ac:dyDescent="0.25">
      <c r="A28" s="9">
        <v>15</v>
      </c>
      <c r="B28" s="26" t="str">
        <f>'Data &amp; Petunjuk'!B30</f>
        <v>KELVIN RUBIYANTO</v>
      </c>
      <c r="C28" s="77">
        <v>75</v>
      </c>
      <c r="D28" s="77">
        <v>85</v>
      </c>
      <c r="E28" s="9"/>
      <c r="F28" s="9"/>
      <c r="G28" s="20">
        <f t="shared" si="0"/>
        <v>80</v>
      </c>
      <c r="H28" s="77">
        <v>75</v>
      </c>
      <c r="I28" s="77">
        <v>75</v>
      </c>
      <c r="J28" s="9"/>
      <c r="K28" s="9"/>
      <c r="L28" s="20">
        <f t="shared" si="1"/>
        <v>75</v>
      </c>
      <c r="M28" s="77">
        <v>70</v>
      </c>
      <c r="N28" s="77">
        <v>85</v>
      </c>
      <c r="O28" s="9"/>
      <c r="P28" s="9">
        <f t="shared" si="2"/>
        <v>77.5</v>
      </c>
      <c r="Q28" s="21">
        <f t="shared" si="3"/>
        <v>76.25</v>
      </c>
      <c r="R28" s="21">
        <f t="shared" si="4"/>
        <v>3.05</v>
      </c>
      <c r="S28" s="22" t="str">
        <f t="shared" si="5"/>
        <v>B+</v>
      </c>
      <c r="T28" s="23" t="str">
        <f t="shared" si="6"/>
        <v>Tuntas</v>
      </c>
      <c r="U28" s="65"/>
    </row>
    <row r="29" spans="1:21" ht="30" customHeight="1" x14ac:dyDescent="0.25">
      <c r="A29" s="9">
        <v>16</v>
      </c>
      <c r="B29" s="26" t="str">
        <f>'Data &amp; Petunjuk'!B31</f>
        <v>KINANTI PUSPITA SARI</v>
      </c>
      <c r="C29" s="77">
        <v>80</v>
      </c>
      <c r="D29" s="77">
        <v>85</v>
      </c>
      <c r="E29" s="9"/>
      <c r="F29" s="9"/>
      <c r="G29" s="20">
        <f t="shared" si="0"/>
        <v>82.5</v>
      </c>
      <c r="H29" s="77">
        <v>70</v>
      </c>
      <c r="I29" s="77">
        <v>75</v>
      </c>
      <c r="J29" s="9"/>
      <c r="K29" s="9"/>
      <c r="L29" s="20">
        <f t="shared" si="1"/>
        <v>72.5</v>
      </c>
      <c r="M29" s="77">
        <v>80</v>
      </c>
      <c r="N29" s="77">
        <v>85</v>
      </c>
      <c r="O29" s="9"/>
      <c r="P29" s="9">
        <f t="shared" si="2"/>
        <v>82.5</v>
      </c>
      <c r="Q29" s="21">
        <f t="shared" si="3"/>
        <v>79.375</v>
      </c>
      <c r="R29" s="21">
        <f t="shared" si="4"/>
        <v>3.1749999999999998</v>
      </c>
      <c r="S29" s="22" t="str">
        <f t="shared" si="5"/>
        <v>B+</v>
      </c>
      <c r="T29" s="23" t="str">
        <f t="shared" si="6"/>
        <v>Tuntas</v>
      </c>
      <c r="U29" s="65"/>
    </row>
    <row r="30" spans="1:21" ht="30" customHeight="1" x14ac:dyDescent="0.25">
      <c r="A30" s="9">
        <v>17</v>
      </c>
      <c r="B30" s="26" t="str">
        <f>'Data &amp; Petunjuk'!B32</f>
        <v>LILY ERDIANA</v>
      </c>
      <c r="C30" s="77">
        <v>75</v>
      </c>
      <c r="D30" s="77">
        <v>80</v>
      </c>
      <c r="E30" s="9"/>
      <c r="F30" s="9"/>
      <c r="G30" s="20">
        <f t="shared" si="0"/>
        <v>77.5</v>
      </c>
      <c r="H30" s="77">
        <v>75</v>
      </c>
      <c r="I30" s="77">
        <v>75</v>
      </c>
      <c r="J30" s="9"/>
      <c r="K30" s="9"/>
      <c r="L30" s="20">
        <f t="shared" si="1"/>
        <v>75</v>
      </c>
      <c r="M30" s="77">
        <v>75</v>
      </c>
      <c r="N30" s="77">
        <v>80</v>
      </c>
      <c r="O30" s="9"/>
      <c r="P30" s="9">
        <f t="shared" si="2"/>
        <v>77.5</v>
      </c>
      <c r="Q30" s="21">
        <f t="shared" si="3"/>
        <v>76.25</v>
      </c>
      <c r="R30" s="21">
        <f t="shared" si="4"/>
        <v>3.05</v>
      </c>
      <c r="S30" s="22" t="str">
        <f t="shared" si="5"/>
        <v>B+</v>
      </c>
      <c r="T30" s="23" t="str">
        <f t="shared" si="6"/>
        <v>Tuntas</v>
      </c>
      <c r="U30" s="65"/>
    </row>
    <row r="31" spans="1:21" ht="30" customHeight="1" x14ac:dyDescent="0.25">
      <c r="A31" s="9">
        <v>18</v>
      </c>
      <c r="B31" s="26" t="str">
        <f>'Data &amp; Petunjuk'!B33</f>
        <v>LISNA UTIPAH</v>
      </c>
      <c r="C31" s="77">
        <v>75</v>
      </c>
      <c r="D31" s="77">
        <v>85</v>
      </c>
      <c r="E31" s="9"/>
      <c r="F31" s="9"/>
      <c r="G31" s="20">
        <f t="shared" si="0"/>
        <v>80</v>
      </c>
      <c r="H31" s="77">
        <v>80</v>
      </c>
      <c r="I31" s="77">
        <v>70</v>
      </c>
      <c r="J31" s="9"/>
      <c r="K31" s="9"/>
      <c r="L31" s="20">
        <f t="shared" si="1"/>
        <v>75</v>
      </c>
      <c r="M31" s="77">
        <v>75</v>
      </c>
      <c r="N31" s="77">
        <v>80</v>
      </c>
      <c r="O31" s="9"/>
      <c r="P31" s="9">
        <f t="shared" si="2"/>
        <v>77.5</v>
      </c>
      <c r="Q31" s="21">
        <f t="shared" si="3"/>
        <v>77.5</v>
      </c>
      <c r="R31" s="21">
        <f t="shared" si="4"/>
        <v>3.1</v>
      </c>
      <c r="S31" s="22" t="str">
        <f t="shared" si="5"/>
        <v>B+</v>
      </c>
      <c r="T31" s="23" t="str">
        <f t="shared" si="6"/>
        <v>Tuntas</v>
      </c>
      <c r="U31" s="65"/>
    </row>
    <row r="32" spans="1:21" ht="30" customHeight="1" x14ac:dyDescent="0.25">
      <c r="A32" s="9">
        <v>19</v>
      </c>
      <c r="B32" s="26" t="str">
        <f>'Data &amp; Petunjuk'!B34</f>
        <v>MU'ADZ AKMAL YUSUF</v>
      </c>
      <c r="C32" s="77">
        <v>75</v>
      </c>
      <c r="D32" s="77">
        <v>75</v>
      </c>
      <c r="E32" s="9"/>
      <c r="F32" s="9"/>
      <c r="G32" s="20">
        <f t="shared" si="0"/>
        <v>75</v>
      </c>
      <c r="H32" s="77">
        <v>75</v>
      </c>
      <c r="I32" s="77">
        <v>75</v>
      </c>
      <c r="J32" s="9"/>
      <c r="K32" s="9"/>
      <c r="L32" s="20">
        <f t="shared" si="1"/>
        <v>75</v>
      </c>
      <c r="M32" s="77">
        <v>75</v>
      </c>
      <c r="N32" s="77">
        <v>80</v>
      </c>
      <c r="O32" s="9"/>
      <c r="P32" s="9">
        <f t="shared" si="2"/>
        <v>77.5</v>
      </c>
      <c r="Q32" s="21">
        <f t="shared" si="3"/>
        <v>75</v>
      </c>
      <c r="R32" s="21">
        <f t="shared" si="4"/>
        <v>3</v>
      </c>
      <c r="S32" s="22" t="str">
        <f t="shared" si="5"/>
        <v>B</v>
      </c>
      <c r="T32" s="23" t="str">
        <f t="shared" si="6"/>
        <v>Tuntas</v>
      </c>
      <c r="U32" s="65"/>
    </row>
    <row r="33" spans="1:21" ht="30" customHeight="1" x14ac:dyDescent="0.25">
      <c r="A33" s="9">
        <v>20</v>
      </c>
      <c r="B33" s="26" t="str">
        <f>'Data &amp; Petunjuk'!B35</f>
        <v>MUHAMMAD ALDYANTO BAYU PRATAMA</v>
      </c>
      <c r="C33" s="77">
        <v>70</v>
      </c>
      <c r="D33" s="77">
        <v>80</v>
      </c>
      <c r="E33" s="9"/>
      <c r="F33" s="9"/>
      <c r="G33" s="20">
        <f t="shared" si="0"/>
        <v>75</v>
      </c>
      <c r="H33" s="77">
        <v>75</v>
      </c>
      <c r="I33" s="77">
        <v>80</v>
      </c>
      <c r="J33" s="9"/>
      <c r="K33" s="9"/>
      <c r="L33" s="20">
        <f t="shared" si="1"/>
        <v>77.5</v>
      </c>
      <c r="M33" s="77">
        <v>70</v>
      </c>
      <c r="N33" s="77">
        <v>70</v>
      </c>
      <c r="O33" s="9"/>
      <c r="P33" s="9">
        <f t="shared" si="2"/>
        <v>70</v>
      </c>
      <c r="Q33" s="21">
        <f t="shared" si="3"/>
        <v>74.375</v>
      </c>
      <c r="R33" s="21">
        <f t="shared" si="4"/>
        <v>2.9750000000000001</v>
      </c>
      <c r="S33" s="22" t="str">
        <f t="shared" si="5"/>
        <v>B</v>
      </c>
      <c r="T33" s="23" t="str">
        <f t="shared" si="6"/>
        <v>Tuntas</v>
      </c>
      <c r="U33" s="65"/>
    </row>
    <row r="34" spans="1:21" ht="30" customHeight="1" x14ac:dyDescent="0.25">
      <c r="A34" s="9">
        <v>21</v>
      </c>
      <c r="B34" s="26" t="str">
        <f>'Data &amp; Petunjuk'!B36</f>
        <v>MUHAMMAD SAHRIN RINOLDA</v>
      </c>
      <c r="C34" s="77">
        <v>75</v>
      </c>
      <c r="D34" s="77">
        <v>80</v>
      </c>
      <c r="E34" s="9"/>
      <c r="F34" s="9"/>
      <c r="G34" s="20">
        <f t="shared" si="0"/>
        <v>77.5</v>
      </c>
      <c r="H34" s="77">
        <v>85</v>
      </c>
      <c r="I34" s="77">
        <v>75</v>
      </c>
      <c r="J34" s="9"/>
      <c r="K34" s="9"/>
      <c r="L34" s="20">
        <f t="shared" si="1"/>
        <v>80</v>
      </c>
      <c r="M34" s="77">
        <v>75</v>
      </c>
      <c r="N34" s="77">
        <v>70</v>
      </c>
      <c r="O34" s="9"/>
      <c r="P34" s="9">
        <f t="shared" si="2"/>
        <v>72.5</v>
      </c>
      <c r="Q34" s="21">
        <f t="shared" si="3"/>
        <v>77.5</v>
      </c>
      <c r="R34" s="21">
        <f t="shared" si="4"/>
        <v>3.1</v>
      </c>
      <c r="S34" s="22" t="str">
        <f t="shared" si="5"/>
        <v>B+</v>
      </c>
      <c r="T34" s="23" t="str">
        <f t="shared" si="6"/>
        <v>Tuntas</v>
      </c>
      <c r="U34" s="65"/>
    </row>
    <row r="35" spans="1:21" ht="30" customHeight="1" x14ac:dyDescent="0.25">
      <c r="A35" s="9">
        <v>22</v>
      </c>
      <c r="B35" s="26" t="str">
        <f>'Data &amp; Petunjuk'!B37</f>
        <v>MUHAMMAD TESYAR RAMADHAN</v>
      </c>
      <c r="C35" s="77">
        <v>80</v>
      </c>
      <c r="D35" s="77">
        <v>85</v>
      </c>
      <c r="E35" s="9"/>
      <c r="F35" s="9"/>
      <c r="G35" s="20">
        <f t="shared" si="0"/>
        <v>82.5</v>
      </c>
      <c r="H35" s="77">
        <v>85</v>
      </c>
      <c r="I35" s="77">
        <v>80</v>
      </c>
      <c r="J35" s="9"/>
      <c r="K35" s="9"/>
      <c r="L35" s="20">
        <f t="shared" si="1"/>
        <v>82.5</v>
      </c>
      <c r="M35" s="77">
        <v>70</v>
      </c>
      <c r="N35" s="77">
        <v>80</v>
      </c>
      <c r="O35" s="9"/>
      <c r="P35" s="9">
        <f t="shared" si="2"/>
        <v>75</v>
      </c>
      <c r="Q35" s="21">
        <f t="shared" si="3"/>
        <v>79.375</v>
      </c>
      <c r="R35" s="21">
        <f t="shared" si="4"/>
        <v>3.1749999999999998</v>
      </c>
      <c r="S35" s="22" t="str">
        <f t="shared" si="5"/>
        <v>B+</v>
      </c>
      <c r="T35" s="23" t="str">
        <f t="shared" si="6"/>
        <v>Tuntas</v>
      </c>
      <c r="U35" s="65"/>
    </row>
    <row r="36" spans="1:21" ht="30" customHeight="1" x14ac:dyDescent="0.25">
      <c r="A36" s="9">
        <v>23</v>
      </c>
      <c r="B36" s="26" t="str">
        <f>'Data &amp; Petunjuk'!B38</f>
        <v>NISSA DEWI ANGGRAINI</v>
      </c>
      <c r="C36" s="77">
        <v>75</v>
      </c>
      <c r="D36" s="77">
        <v>80</v>
      </c>
      <c r="E36" s="9"/>
      <c r="F36" s="9"/>
      <c r="G36" s="20">
        <f t="shared" si="0"/>
        <v>77.5</v>
      </c>
      <c r="H36" s="77">
        <v>80</v>
      </c>
      <c r="I36" s="77">
        <v>75</v>
      </c>
      <c r="J36" s="9"/>
      <c r="K36" s="9"/>
      <c r="L36" s="20">
        <f t="shared" si="1"/>
        <v>77.5</v>
      </c>
      <c r="M36" s="77">
        <v>80</v>
      </c>
      <c r="N36" s="77">
        <v>85</v>
      </c>
      <c r="O36" s="9"/>
      <c r="P36" s="9">
        <f t="shared" si="2"/>
        <v>82.5</v>
      </c>
      <c r="Q36" s="21">
        <f t="shared" si="3"/>
        <v>78.125</v>
      </c>
      <c r="R36" s="21">
        <f t="shared" si="4"/>
        <v>3.125</v>
      </c>
      <c r="S36" s="22" t="str">
        <f t="shared" si="5"/>
        <v>B+</v>
      </c>
      <c r="T36" s="23" t="str">
        <f t="shared" si="6"/>
        <v>Tuntas</v>
      </c>
      <c r="U36" s="65"/>
    </row>
    <row r="37" spans="1:21" ht="30" customHeight="1" x14ac:dyDescent="0.25">
      <c r="A37" s="9">
        <v>24</v>
      </c>
      <c r="B37" s="26" t="str">
        <f>'Data &amp; Petunjuk'!B39</f>
        <v>NOVI PALDI</v>
      </c>
      <c r="C37" s="77">
        <v>75</v>
      </c>
      <c r="D37" s="77">
        <v>80</v>
      </c>
      <c r="E37" s="9"/>
      <c r="F37" s="9"/>
      <c r="G37" s="20">
        <f t="shared" si="0"/>
        <v>77.5</v>
      </c>
      <c r="H37" s="77">
        <v>85</v>
      </c>
      <c r="I37" s="77">
        <v>75</v>
      </c>
      <c r="J37" s="9"/>
      <c r="K37" s="9"/>
      <c r="L37" s="20">
        <f t="shared" si="1"/>
        <v>80</v>
      </c>
      <c r="M37" s="77">
        <v>75</v>
      </c>
      <c r="N37" s="77">
        <v>85</v>
      </c>
      <c r="O37" s="9"/>
      <c r="P37" s="9">
        <f t="shared" si="2"/>
        <v>80</v>
      </c>
      <c r="Q37" s="21">
        <f t="shared" si="3"/>
        <v>77.5</v>
      </c>
      <c r="R37" s="21">
        <f t="shared" si="4"/>
        <v>3.1</v>
      </c>
      <c r="S37" s="22" t="str">
        <f t="shared" si="5"/>
        <v>B+</v>
      </c>
      <c r="T37" s="23" t="str">
        <f t="shared" si="6"/>
        <v>Tuntas</v>
      </c>
      <c r="U37" s="65"/>
    </row>
    <row r="38" spans="1:21" ht="30" customHeight="1" x14ac:dyDescent="0.25">
      <c r="A38" s="9">
        <v>25</v>
      </c>
      <c r="B38" s="26" t="str">
        <f>'Data &amp; Petunjuk'!B40</f>
        <v>NUGIE LEGIAN</v>
      </c>
      <c r="C38" s="77">
        <v>70</v>
      </c>
      <c r="D38" s="77">
        <v>70</v>
      </c>
      <c r="E38" s="9"/>
      <c r="F38" s="9"/>
      <c r="G38" s="20">
        <f t="shared" si="0"/>
        <v>70</v>
      </c>
      <c r="H38" s="77">
        <v>70</v>
      </c>
      <c r="I38" s="77">
        <v>75</v>
      </c>
      <c r="J38" s="9"/>
      <c r="K38" s="9"/>
      <c r="L38" s="20">
        <f t="shared" si="1"/>
        <v>72.5</v>
      </c>
      <c r="M38" s="77">
        <v>80</v>
      </c>
      <c r="N38" s="77">
        <v>80</v>
      </c>
      <c r="O38" s="9"/>
      <c r="P38" s="9">
        <f t="shared" si="2"/>
        <v>80</v>
      </c>
      <c r="Q38" s="21">
        <f t="shared" si="3"/>
        <v>73.125</v>
      </c>
      <c r="R38" s="21">
        <f t="shared" si="4"/>
        <v>2.9249999999999998</v>
      </c>
      <c r="S38" s="22" t="str">
        <f t="shared" si="5"/>
        <v>B</v>
      </c>
      <c r="T38" s="23" t="str">
        <f t="shared" si="6"/>
        <v>Tuntas</v>
      </c>
      <c r="U38" s="65"/>
    </row>
    <row r="39" spans="1:21" ht="30" customHeight="1" x14ac:dyDescent="0.25">
      <c r="A39" s="9">
        <v>26</v>
      </c>
      <c r="B39" s="26" t="str">
        <f>'Data &amp; Petunjuk'!B41</f>
        <v>PUTRI NOVALIYANTI</v>
      </c>
      <c r="C39" s="77">
        <v>75</v>
      </c>
      <c r="D39" s="77">
        <v>70</v>
      </c>
      <c r="E39" s="9"/>
      <c r="F39" s="9"/>
      <c r="G39" s="20">
        <f t="shared" si="0"/>
        <v>72.5</v>
      </c>
      <c r="H39" s="77">
        <v>80</v>
      </c>
      <c r="I39" s="77">
        <v>70</v>
      </c>
      <c r="J39" s="9"/>
      <c r="K39" s="9"/>
      <c r="L39" s="20">
        <f t="shared" si="1"/>
        <v>75</v>
      </c>
      <c r="M39" s="77">
        <v>75</v>
      </c>
      <c r="N39" s="77">
        <v>85</v>
      </c>
      <c r="O39" s="9"/>
      <c r="P39" s="9">
        <f t="shared" si="2"/>
        <v>80</v>
      </c>
      <c r="Q39" s="21">
        <f t="shared" si="3"/>
        <v>73.75</v>
      </c>
      <c r="R39" s="21">
        <f t="shared" si="4"/>
        <v>2.95</v>
      </c>
      <c r="S39" s="22" t="str">
        <f t="shared" si="5"/>
        <v>B</v>
      </c>
      <c r="T39" s="23" t="str">
        <f t="shared" si="6"/>
        <v>Tuntas</v>
      </c>
      <c r="U39" s="65"/>
    </row>
    <row r="40" spans="1:21" ht="30" customHeight="1" x14ac:dyDescent="0.25">
      <c r="A40" s="9">
        <v>27</v>
      </c>
      <c r="B40" s="26" t="str">
        <f>'Data &amp; Petunjuk'!B42</f>
        <v>RAMDHANI ANGGIE PURNAMA</v>
      </c>
      <c r="C40" s="77">
        <v>70</v>
      </c>
      <c r="D40" s="77">
        <v>80</v>
      </c>
      <c r="E40" s="9"/>
      <c r="F40" s="9"/>
      <c r="G40" s="20">
        <f t="shared" si="0"/>
        <v>75</v>
      </c>
      <c r="H40" s="77">
        <v>75</v>
      </c>
      <c r="I40" s="77">
        <v>75</v>
      </c>
      <c r="J40" s="9"/>
      <c r="K40" s="9"/>
      <c r="L40" s="20">
        <f t="shared" si="1"/>
        <v>75</v>
      </c>
      <c r="M40" s="77">
        <v>80</v>
      </c>
      <c r="N40" s="77">
        <v>85</v>
      </c>
      <c r="O40" s="9"/>
      <c r="P40" s="9">
        <f t="shared" si="2"/>
        <v>82.5</v>
      </c>
      <c r="Q40" s="21">
        <f t="shared" si="3"/>
        <v>76.25</v>
      </c>
      <c r="R40" s="21">
        <f t="shared" si="4"/>
        <v>3.05</v>
      </c>
      <c r="S40" s="22" t="str">
        <f t="shared" si="5"/>
        <v>B+</v>
      </c>
      <c r="T40" s="23" t="str">
        <f t="shared" si="6"/>
        <v>Tuntas</v>
      </c>
      <c r="U40" s="65"/>
    </row>
    <row r="41" spans="1:21" ht="30" customHeight="1" x14ac:dyDescent="0.25">
      <c r="A41" s="9">
        <v>28</v>
      </c>
      <c r="B41" s="26" t="str">
        <f>'Data &amp; Petunjuk'!B43</f>
        <v>RETNO ASTUTI</v>
      </c>
      <c r="C41" s="77">
        <v>80</v>
      </c>
      <c r="D41" s="77">
        <v>85</v>
      </c>
      <c r="E41" s="9"/>
      <c r="F41" s="9"/>
      <c r="G41" s="20">
        <f t="shared" si="0"/>
        <v>82.5</v>
      </c>
      <c r="H41" s="77">
        <v>80</v>
      </c>
      <c r="I41" s="77">
        <v>80</v>
      </c>
      <c r="J41" s="9"/>
      <c r="K41" s="9"/>
      <c r="L41" s="20">
        <f t="shared" si="1"/>
        <v>80</v>
      </c>
      <c r="M41" s="77">
        <v>70</v>
      </c>
      <c r="N41" s="77">
        <v>70</v>
      </c>
      <c r="O41" s="9"/>
      <c r="P41" s="9">
        <f t="shared" si="2"/>
        <v>70</v>
      </c>
      <c r="Q41" s="21">
        <f t="shared" si="3"/>
        <v>78.75</v>
      </c>
      <c r="R41" s="21">
        <f t="shared" si="4"/>
        <v>3.15</v>
      </c>
      <c r="S41" s="22" t="str">
        <f t="shared" si="5"/>
        <v>B+</v>
      </c>
      <c r="T41" s="23" t="str">
        <f t="shared" si="6"/>
        <v>Tuntas</v>
      </c>
      <c r="U41" s="65"/>
    </row>
    <row r="42" spans="1:21" ht="30" customHeight="1" x14ac:dyDescent="0.25">
      <c r="A42" s="9">
        <v>29</v>
      </c>
      <c r="B42" s="26" t="str">
        <f>'Data &amp; Petunjuk'!B44</f>
        <v>REZA AFRIANSYAH</v>
      </c>
      <c r="C42" s="77">
        <v>75</v>
      </c>
      <c r="D42" s="77">
        <v>85</v>
      </c>
      <c r="E42" s="9"/>
      <c r="F42" s="9"/>
      <c r="G42" s="20">
        <f t="shared" si="0"/>
        <v>80</v>
      </c>
      <c r="H42" s="77">
        <v>75</v>
      </c>
      <c r="I42" s="77">
        <v>75</v>
      </c>
      <c r="J42" s="9"/>
      <c r="K42" s="9"/>
      <c r="L42" s="20">
        <f t="shared" si="1"/>
        <v>75</v>
      </c>
      <c r="M42" s="77">
        <v>75</v>
      </c>
      <c r="N42" s="77">
        <v>70</v>
      </c>
      <c r="O42" s="9"/>
      <c r="P42" s="9">
        <f t="shared" si="2"/>
        <v>72.5</v>
      </c>
      <c r="Q42" s="21">
        <f t="shared" si="3"/>
        <v>77.5</v>
      </c>
      <c r="R42" s="21">
        <f t="shared" si="4"/>
        <v>3.1</v>
      </c>
      <c r="S42" s="22" t="str">
        <f t="shared" si="5"/>
        <v>B+</v>
      </c>
      <c r="T42" s="23" t="str">
        <f t="shared" si="6"/>
        <v>Tuntas</v>
      </c>
      <c r="U42" s="65"/>
    </row>
    <row r="43" spans="1:21" ht="30" customHeight="1" x14ac:dyDescent="0.25">
      <c r="A43" s="9">
        <v>30</v>
      </c>
      <c r="B43" s="26" t="str">
        <f>'Data &amp; Petunjuk'!B45</f>
        <v>RICKY TRI YUDIKA</v>
      </c>
      <c r="C43" s="77">
        <v>80</v>
      </c>
      <c r="D43" s="77">
        <v>80</v>
      </c>
      <c r="E43" s="9"/>
      <c r="F43" s="9"/>
      <c r="G43" s="20">
        <f t="shared" si="0"/>
        <v>80</v>
      </c>
      <c r="H43" s="77">
        <v>80</v>
      </c>
      <c r="I43" s="77">
        <v>75</v>
      </c>
      <c r="J43" s="9"/>
      <c r="K43" s="9"/>
      <c r="L43" s="20">
        <f t="shared" si="1"/>
        <v>77.5</v>
      </c>
      <c r="M43" s="77">
        <v>70</v>
      </c>
      <c r="N43" s="77">
        <v>70</v>
      </c>
      <c r="O43" s="9"/>
      <c r="P43" s="9">
        <f t="shared" si="2"/>
        <v>70</v>
      </c>
      <c r="Q43" s="21">
        <f t="shared" si="3"/>
        <v>76.875</v>
      </c>
      <c r="R43" s="21">
        <f t="shared" si="4"/>
        <v>3.0750000000000002</v>
      </c>
      <c r="S43" s="22" t="str">
        <f t="shared" si="5"/>
        <v>B+</v>
      </c>
      <c r="T43" s="23" t="str">
        <f t="shared" si="6"/>
        <v>Tuntas</v>
      </c>
      <c r="U43" s="65"/>
    </row>
    <row r="44" spans="1:21" ht="30" customHeight="1" x14ac:dyDescent="0.25">
      <c r="A44" s="9">
        <v>31</v>
      </c>
      <c r="B44" s="26" t="str">
        <f>'Data &amp; Petunjuk'!B46</f>
        <v>ROSITA</v>
      </c>
      <c r="C44" s="77">
        <v>75</v>
      </c>
      <c r="D44" s="77">
        <v>85</v>
      </c>
      <c r="E44" s="9"/>
      <c r="F44" s="9"/>
      <c r="G44" s="20">
        <f t="shared" si="0"/>
        <v>80</v>
      </c>
      <c r="H44" s="77">
        <v>70</v>
      </c>
      <c r="I44" s="77">
        <v>70</v>
      </c>
      <c r="J44" s="9"/>
      <c r="K44" s="9"/>
      <c r="L44" s="20">
        <f t="shared" si="1"/>
        <v>70</v>
      </c>
      <c r="M44" s="77">
        <v>70</v>
      </c>
      <c r="N44" s="77">
        <v>70</v>
      </c>
      <c r="O44" s="9"/>
      <c r="P44" s="9">
        <f t="shared" si="2"/>
        <v>70</v>
      </c>
      <c r="Q44" s="21">
        <f t="shared" si="3"/>
        <v>75</v>
      </c>
      <c r="R44" s="21">
        <f t="shared" si="4"/>
        <v>3</v>
      </c>
      <c r="S44" s="22" t="str">
        <f t="shared" si="5"/>
        <v>B</v>
      </c>
      <c r="T44" s="23" t="str">
        <f t="shared" si="6"/>
        <v>Tuntas</v>
      </c>
      <c r="U44" s="65"/>
    </row>
    <row r="45" spans="1:21" ht="30" customHeight="1" x14ac:dyDescent="0.25">
      <c r="A45" s="9">
        <v>32</v>
      </c>
      <c r="B45" s="26" t="str">
        <f>'Data &amp; Petunjuk'!B47</f>
        <v>ROZAAN NAUFAL FIKRI</v>
      </c>
      <c r="C45" s="77">
        <v>80</v>
      </c>
      <c r="D45" s="77">
        <v>85</v>
      </c>
      <c r="E45" s="9"/>
      <c r="F45" s="9"/>
      <c r="G45" s="20">
        <f t="shared" si="0"/>
        <v>82.5</v>
      </c>
      <c r="H45" s="77">
        <v>75</v>
      </c>
      <c r="I45" s="77">
        <v>80</v>
      </c>
      <c r="J45" s="9"/>
      <c r="K45" s="9"/>
      <c r="L45" s="20">
        <f t="shared" si="1"/>
        <v>77.5</v>
      </c>
      <c r="M45" s="77">
        <v>80</v>
      </c>
      <c r="N45" s="77">
        <v>85</v>
      </c>
      <c r="O45" s="9"/>
      <c r="P45" s="9">
        <f t="shared" si="2"/>
        <v>82.5</v>
      </c>
      <c r="Q45" s="21">
        <f t="shared" si="3"/>
        <v>80.625</v>
      </c>
      <c r="R45" s="21">
        <f t="shared" si="4"/>
        <v>3.2250000000000001</v>
      </c>
      <c r="S45" s="22" t="str">
        <f t="shared" si="5"/>
        <v>B+</v>
      </c>
      <c r="T45" s="23" t="str">
        <f t="shared" si="6"/>
        <v>Tuntas</v>
      </c>
      <c r="U45" s="65"/>
    </row>
    <row r="46" spans="1:21" ht="30" customHeight="1" x14ac:dyDescent="0.25">
      <c r="A46" s="9">
        <v>33</v>
      </c>
      <c r="B46" s="26" t="str">
        <f>'Data &amp; Petunjuk'!B48</f>
        <v>SIGMA TRIO HARTOMO</v>
      </c>
      <c r="C46" s="77">
        <v>70</v>
      </c>
      <c r="D46" s="77">
        <v>70</v>
      </c>
      <c r="E46" s="9"/>
      <c r="F46" s="9"/>
      <c r="G46" s="20">
        <f t="shared" si="0"/>
        <v>70</v>
      </c>
      <c r="H46" s="77">
        <v>70</v>
      </c>
      <c r="I46" s="77">
        <v>75</v>
      </c>
      <c r="J46" s="9"/>
      <c r="K46" s="9"/>
      <c r="L46" s="20">
        <f t="shared" si="1"/>
        <v>72.5</v>
      </c>
      <c r="M46" s="77">
        <v>75</v>
      </c>
      <c r="N46" s="77">
        <v>80</v>
      </c>
      <c r="O46" s="9"/>
      <c r="P46" s="9">
        <f t="shared" si="2"/>
        <v>77.5</v>
      </c>
      <c r="Q46" s="21">
        <f t="shared" si="3"/>
        <v>71.875</v>
      </c>
      <c r="R46" s="21">
        <f t="shared" si="4"/>
        <v>2.875</v>
      </c>
      <c r="S46" s="22" t="str">
        <f t="shared" si="5"/>
        <v>B</v>
      </c>
      <c r="T46" s="23" t="str">
        <f t="shared" si="6"/>
        <v>Tuntas</v>
      </c>
      <c r="U46" s="65"/>
    </row>
    <row r="47" spans="1:21" ht="30" customHeight="1" x14ac:dyDescent="0.25">
      <c r="A47" s="9">
        <v>34</v>
      </c>
      <c r="B47" s="26" t="str">
        <f>'Data &amp; Petunjuk'!B49</f>
        <v>VENJI NAZARA</v>
      </c>
      <c r="C47" s="77">
        <v>75</v>
      </c>
      <c r="D47" s="77">
        <v>70</v>
      </c>
      <c r="E47" s="9"/>
      <c r="F47" s="9"/>
      <c r="G47" s="20">
        <f t="shared" si="0"/>
        <v>72.5</v>
      </c>
      <c r="H47" s="77">
        <v>70</v>
      </c>
      <c r="I47" s="77">
        <v>80</v>
      </c>
      <c r="J47" s="9"/>
      <c r="K47" s="9"/>
      <c r="L47" s="20">
        <f t="shared" si="1"/>
        <v>75</v>
      </c>
      <c r="M47" s="77">
        <v>75</v>
      </c>
      <c r="N47" s="77">
        <v>75</v>
      </c>
      <c r="O47" s="9"/>
      <c r="P47" s="9">
        <f t="shared" si="2"/>
        <v>75</v>
      </c>
      <c r="Q47" s="21">
        <f t="shared" si="3"/>
        <v>73.75</v>
      </c>
      <c r="R47" s="21">
        <f t="shared" si="4"/>
        <v>2.95</v>
      </c>
      <c r="S47" s="22" t="str">
        <f t="shared" si="5"/>
        <v>B</v>
      </c>
      <c r="T47" s="23" t="str">
        <f t="shared" si="6"/>
        <v>Tuntas</v>
      </c>
      <c r="U47" s="65"/>
    </row>
    <row r="48" spans="1:21" ht="30" customHeight="1" x14ac:dyDescent="0.25">
      <c r="A48" s="9">
        <v>35</v>
      </c>
      <c r="B48" s="26" t="str">
        <f>'Data &amp; Petunjuk'!B50</f>
        <v>YOGA SUANDI</v>
      </c>
      <c r="C48" s="77">
        <v>70</v>
      </c>
      <c r="D48" s="77">
        <v>70</v>
      </c>
      <c r="E48" s="9"/>
      <c r="F48" s="9"/>
      <c r="G48" s="20">
        <f t="shared" si="0"/>
        <v>70</v>
      </c>
      <c r="H48" s="77">
        <v>80</v>
      </c>
      <c r="I48" s="77">
        <v>75</v>
      </c>
      <c r="J48" s="9"/>
      <c r="K48" s="9"/>
      <c r="L48" s="20">
        <f t="shared" si="1"/>
        <v>77.5</v>
      </c>
      <c r="M48" s="77">
        <v>75</v>
      </c>
      <c r="N48" s="77">
        <v>85</v>
      </c>
      <c r="O48" s="9"/>
      <c r="P48" s="9">
        <f t="shared" si="2"/>
        <v>80</v>
      </c>
      <c r="Q48" s="21">
        <f t="shared" si="3"/>
        <v>73.125</v>
      </c>
      <c r="R48" s="21">
        <f t="shared" si="4"/>
        <v>2.9249999999999998</v>
      </c>
      <c r="S48" s="22" t="str">
        <f t="shared" si="5"/>
        <v>B</v>
      </c>
      <c r="T48" s="23" t="str">
        <f t="shared" si="6"/>
        <v>Tuntas</v>
      </c>
      <c r="U48" s="65"/>
    </row>
    <row r="49" spans="1:21" ht="30" customHeight="1" x14ac:dyDescent="0.25">
      <c r="A49" s="9">
        <v>36</v>
      </c>
      <c r="B49" s="26" t="str">
        <f>'Data &amp; Petunjuk'!B51</f>
        <v>YOGI CIPTA PRATAMA</v>
      </c>
      <c r="C49" s="77">
        <v>70</v>
      </c>
      <c r="D49" s="77">
        <v>70</v>
      </c>
      <c r="E49" s="9"/>
      <c r="F49" s="9"/>
      <c r="G49" s="20">
        <f t="shared" si="0"/>
        <v>70</v>
      </c>
      <c r="H49" s="77">
        <v>80</v>
      </c>
      <c r="I49" s="77">
        <v>80</v>
      </c>
      <c r="J49" s="9"/>
      <c r="K49" s="9"/>
      <c r="L49" s="20">
        <f t="shared" si="1"/>
        <v>80</v>
      </c>
      <c r="M49" s="77">
        <v>80</v>
      </c>
      <c r="N49" s="77">
        <v>85</v>
      </c>
      <c r="O49" s="9"/>
      <c r="P49" s="9">
        <f t="shared" si="2"/>
        <v>82.5</v>
      </c>
      <c r="Q49" s="21">
        <f t="shared" si="3"/>
        <v>75</v>
      </c>
      <c r="R49" s="21">
        <f t="shared" si="4"/>
        <v>3</v>
      </c>
      <c r="S49" s="22" t="str">
        <f t="shared" si="5"/>
        <v>B</v>
      </c>
      <c r="T49" s="23" t="str">
        <f t="shared" si="6"/>
        <v>Tuntas</v>
      </c>
      <c r="U49" s="65"/>
    </row>
    <row r="50" spans="1:21" ht="30" customHeight="1" x14ac:dyDescent="0.25">
      <c r="A50" s="9">
        <v>37</v>
      </c>
      <c r="B50" s="26" t="str">
        <f>'Data &amp; Petunjuk'!B52</f>
        <v>ZAMZAMI ABDUL JABBAR</v>
      </c>
      <c r="C50" s="77">
        <v>70</v>
      </c>
      <c r="D50" s="77">
        <v>70</v>
      </c>
      <c r="E50" s="9"/>
      <c r="F50" s="9"/>
      <c r="G50" s="20">
        <f t="shared" si="0"/>
        <v>70</v>
      </c>
      <c r="H50" s="77">
        <v>75</v>
      </c>
      <c r="I50" s="77">
        <v>70</v>
      </c>
      <c r="J50" s="9"/>
      <c r="K50" s="9"/>
      <c r="L50" s="20">
        <f t="shared" si="1"/>
        <v>72.5</v>
      </c>
      <c r="M50" s="77">
        <v>75</v>
      </c>
      <c r="N50" s="77">
        <v>80</v>
      </c>
      <c r="O50" s="9"/>
      <c r="P50" s="9">
        <f t="shared" si="2"/>
        <v>77.5</v>
      </c>
      <c r="Q50" s="21">
        <f t="shared" si="3"/>
        <v>71.875</v>
      </c>
      <c r="R50" s="21">
        <f t="shared" si="4"/>
        <v>2.875</v>
      </c>
      <c r="S50" s="22" t="str">
        <f t="shared" si="5"/>
        <v>B</v>
      </c>
      <c r="T50" s="23" t="str">
        <f t="shared" si="6"/>
        <v>Tuntas</v>
      </c>
      <c r="U50" s="65"/>
    </row>
    <row r="51" spans="1:21" ht="30" customHeight="1" x14ac:dyDescent="0.25">
      <c r="A51" s="9">
        <v>38</v>
      </c>
      <c r="B51" s="26">
        <f>'Data &amp; Petunjuk'!B53</f>
        <v>0</v>
      </c>
      <c r="C51" s="9"/>
      <c r="D51" s="9"/>
      <c r="E51" s="9"/>
      <c r="F51" s="9"/>
      <c r="G51" s="20" t="e">
        <f t="shared" si="0"/>
        <v>#DIV/0!</v>
      </c>
      <c r="H51" s="9"/>
      <c r="I51" s="9"/>
      <c r="J51" s="9"/>
      <c r="K51" s="9"/>
      <c r="L51" s="20" t="e">
        <f t="shared" si="1"/>
        <v>#DIV/0!</v>
      </c>
      <c r="M51" s="9"/>
      <c r="N51" s="9"/>
      <c r="O51" s="9"/>
      <c r="P51" s="9" t="e">
        <f t="shared" si="2"/>
        <v>#DIV/0!</v>
      </c>
      <c r="Q51" s="21" t="e">
        <f t="shared" si="3"/>
        <v>#DIV/0!</v>
      </c>
      <c r="R51" s="21" t="e">
        <f t="shared" si="4"/>
        <v>#DIV/0!</v>
      </c>
      <c r="S51" s="22" t="e">
        <f t="shared" si="5"/>
        <v>#DIV/0!</v>
      </c>
      <c r="T51" s="23" t="e">
        <f t="shared" si="6"/>
        <v>#DIV/0!</v>
      </c>
      <c r="U51" s="65"/>
    </row>
    <row r="52" spans="1:21" ht="30" customHeight="1" x14ac:dyDescent="0.25">
      <c r="A52" s="9">
        <v>39</v>
      </c>
      <c r="B52" s="26">
        <f>'Data &amp; Petunjuk'!B54</f>
        <v>0</v>
      </c>
      <c r="C52" s="9"/>
      <c r="D52" s="9"/>
      <c r="E52" s="9"/>
      <c r="F52" s="9"/>
      <c r="G52" s="20" t="e">
        <f t="shared" si="0"/>
        <v>#DIV/0!</v>
      </c>
      <c r="H52" s="9"/>
      <c r="I52" s="9"/>
      <c r="J52" s="9"/>
      <c r="K52" s="9"/>
      <c r="L52" s="20" t="e">
        <f t="shared" si="1"/>
        <v>#DIV/0!</v>
      </c>
      <c r="M52" s="9"/>
      <c r="N52" s="9"/>
      <c r="O52" s="9"/>
      <c r="P52" s="9" t="e">
        <f t="shared" si="2"/>
        <v>#DIV/0!</v>
      </c>
      <c r="Q52" s="21" t="e">
        <f t="shared" si="3"/>
        <v>#DIV/0!</v>
      </c>
      <c r="R52" s="21" t="e">
        <f t="shared" si="4"/>
        <v>#DIV/0!</v>
      </c>
      <c r="S52" s="22" t="e">
        <f t="shared" si="5"/>
        <v>#DIV/0!</v>
      </c>
      <c r="T52" s="23" t="e">
        <f t="shared" si="6"/>
        <v>#DIV/0!</v>
      </c>
      <c r="U52" s="65"/>
    </row>
    <row r="53" spans="1:21" ht="30" customHeight="1" x14ac:dyDescent="0.25">
      <c r="A53" s="9">
        <v>40</v>
      </c>
      <c r="B53" s="26">
        <f>'Data &amp; Petunjuk'!B55</f>
        <v>0</v>
      </c>
      <c r="C53" s="9"/>
      <c r="D53" s="9"/>
      <c r="E53" s="9"/>
      <c r="F53" s="9"/>
      <c r="G53" s="20" t="e">
        <f t="shared" si="0"/>
        <v>#DIV/0!</v>
      </c>
      <c r="H53" s="9"/>
      <c r="I53" s="9"/>
      <c r="J53" s="9"/>
      <c r="K53" s="9"/>
      <c r="L53" s="20" t="e">
        <f t="shared" si="1"/>
        <v>#DIV/0!</v>
      </c>
      <c r="M53" s="9"/>
      <c r="N53" s="9"/>
      <c r="O53" s="9"/>
      <c r="P53" s="9" t="e">
        <f t="shared" si="2"/>
        <v>#DIV/0!</v>
      </c>
      <c r="Q53" s="21" t="e">
        <f t="shared" si="3"/>
        <v>#DIV/0!</v>
      </c>
      <c r="R53" s="21" t="e">
        <f t="shared" si="4"/>
        <v>#DIV/0!</v>
      </c>
      <c r="S53" s="22" t="e">
        <f t="shared" si="5"/>
        <v>#DIV/0!</v>
      </c>
      <c r="T53" s="23" t="e">
        <f t="shared" si="6"/>
        <v>#DIV/0!</v>
      </c>
      <c r="U53" s="65"/>
    </row>
    <row r="54" spans="1:21" ht="20.100000000000001" customHeight="1" x14ac:dyDescent="0.25">
      <c r="A54" s="9"/>
      <c r="B54" s="9" t="s">
        <v>22</v>
      </c>
      <c r="C54" s="20">
        <f>AVERAGE(C14:C53)</f>
        <v>73.918918918918919</v>
      </c>
      <c r="D54" s="20">
        <f t="shared" ref="D54:T54" si="7">AVERAGE(D14:D53)</f>
        <v>78.378378378378372</v>
      </c>
      <c r="E54" s="20" t="e">
        <f t="shared" si="7"/>
        <v>#DIV/0!</v>
      </c>
      <c r="F54" s="20" t="e">
        <f t="shared" si="7"/>
        <v>#DIV/0!</v>
      </c>
      <c r="G54" s="20" t="e">
        <f t="shared" si="7"/>
        <v>#DIV/0!</v>
      </c>
      <c r="H54" s="20">
        <f t="shared" si="7"/>
        <v>76.351351351351354</v>
      </c>
      <c r="I54" s="20">
        <f t="shared" si="7"/>
        <v>74.594594594594597</v>
      </c>
      <c r="J54" s="20" t="e">
        <f t="shared" si="7"/>
        <v>#DIV/0!</v>
      </c>
      <c r="K54" s="20" t="e">
        <f t="shared" si="7"/>
        <v>#DIV/0!</v>
      </c>
      <c r="L54" s="20" t="e">
        <f t="shared" si="7"/>
        <v>#DIV/0!</v>
      </c>
      <c r="M54" s="20">
        <f t="shared" si="7"/>
        <v>75.270270270270274</v>
      </c>
      <c r="N54" s="20">
        <f t="shared" si="7"/>
        <v>79.054054054054049</v>
      </c>
      <c r="O54" s="20" t="e">
        <f t="shared" si="7"/>
        <v>#DIV/0!</v>
      </c>
      <c r="P54" s="20" t="e">
        <f t="shared" si="7"/>
        <v>#DIV/0!</v>
      </c>
      <c r="Q54" s="20" t="e">
        <f t="shared" si="7"/>
        <v>#DIV/0!</v>
      </c>
      <c r="R54" s="20" t="e">
        <f t="shared" si="7"/>
        <v>#DIV/0!</v>
      </c>
      <c r="S54" s="20" t="e">
        <f t="shared" si="7"/>
        <v>#DIV/0!</v>
      </c>
      <c r="T54" s="20" t="e">
        <f t="shared" si="7"/>
        <v>#DIV/0!</v>
      </c>
      <c r="U54" s="52"/>
    </row>
    <row r="55" spans="1:21" x14ac:dyDescent="0.25">
      <c r="A55"/>
      <c r="M55" s="6"/>
      <c r="N55" s="6"/>
      <c r="O55" s="6"/>
      <c r="U55"/>
    </row>
    <row r="56" spans="1:21" x14ac:dyDescent="0.25">
      <c r="A56"/>
      <c r="C56" s="11" t="s">
        <v>26</v>
      </c>
      <c r="D56" s="18" t="s">
        <v>52</v>
      </c>
      <c r="E56" s="18" t="s">
        <v>95</v>
      </c>
      <c r="F56" s="18" t="s">
        <v>51</v>
      </c>
      <c r="G56" s="11" t="s">
        <v>53</v>
      </c>
      <c r="H56" s="16"/>
      <c r="M56" s="6"/>
      <c r="N56" s="6"/>
      <c r="O56" s="6"/>
      <c r="U56"/>
    </row>
    <row r="57" spans="1:21" ht="15.75" x14ac:dyDescent="0.25">
      <c r="A57"/>
      <c r="B57" s="6"/>
      <c r="C57" s="12" t="s">
        <v>25</v>
      </c>
      <c r="D57" s="12">
        <v>2</v>
      </c>
      <c r="E57" s="12">
        <v>1</v>
      </c>
      <c r="F57" s="12">
        <v>1</v>
      </c>
      <c r="G57" s="24">
        <f>SUM(D57:F57)</f>
        <v>4</v>
      </c>
      <c r="H57" s="17"/>
      <c r="M57" s="6"/>
      <c r="N57" s="6"/>
      <c r="O57" s="6"/>
      <c r="U57"/>
    </row>
    <row r="58" spans="1:21" x14ac:dyDescent="0.25">
      <c r="A58"/>
      <c r="M58" s="6"/>
      <c r="N58" s="6"/>
      <c r="O58" s="6"/>
      <c r="S58" s="15" t="str">
        <f>'Data &amp; Petunjuk'!E9</f>
        <v>Bekasi,  12 Juni 2014</v>
      </c>
      <c r="U58"/>
    </row>
    <row r="59" spans="1:21" x14ac:dyDescent="0.25">
      <c r="A59"/>
      <c r="B59" s="10" t="s">
        <v>69</v>
      </c>
      <c r="M59" s="19"/>
      <c r="N59" s="19"/>
      <c r="O59" s="19"/>
      <c r="P59" s="5"/>
      <c r="Q59" s="5"/>
      <c r="R59" s="63"/>
      <c r="S59" s="14" t="s">
        <v>23</v>
      </c>
      <c r="T59" s="5"/>
      <c r="U59"/>
    </row>
    <row r="60" spans="1:21" x14ac:dyDescent="0.25">
      <c r="A60"/>
      <c r="B60" s="10" t="str">
        <f>"Ka. "&amp;'Data &amp; Petunjuk'!B11</f>
        <v>Ka. SMK NEGERI 3 KOTA BEKASI</v>
      </c>
      <c r="M60" s="10"/>
      <c r="N60" s="10"/>
      <c r="O60" s="10"/>
      <c r="S60" s="15"/>
      <c r="U60"/>
    </row>
    <row r="61" spans="1:21" x14ac:dyDescent="0.25">
      <c r="S61" s="15"/>
    </row>
    <row r="62" spans="1:21" x14ac:dyDescent="0.25">
      <c r="S62" s="19"/>
    </row>
    <row r="63" spans="1:21" x14ac:dyDescent="0.25">
      <c r="S63" s="15" t="str">
        <f>'Data &amp; Petunjuk'!E7</f>
        <v>Risdiana Hidayat, SE</v>
      </c>
    </row>
    <row r="64" spans="1:21" x14ac:dyDescent="0.25">
      <c r="B64" s="10" t="str">
        <f>'Data &amp; Petunjuk'!B12</f>
        <v>Maman Sudiaman, S.Pd</v>
      </c>
      <c r="S64" s="15" t="str">
        <f>"NIP."&amp;'Data &amp; Petunjuk'!E8</f>
        <v>NIP.</v>
      </c>
    </row>
    <row r="65" spans="2:2" x14ac:dyDescent="0.25">
      <c r="B65" s="10" t="str">
        <f>"NIP."&amp;'Data &amp; Petunjuk'!B13</f>
        <v>NIP.19661014 199802 1 002</v>
      </c>
    </row>
  </sheetData>
  <mergeCells count="21">
    <mergeCell ref="A12:A13"/>
    <mergeCell ref="B12:B13"/>
    <mergeCell ref="C12:F12"/>
    <mergeCell ref="H12:K12"/>
    <mergeCell ref="I9:K9"/>
    <mergeCell ref="C10:G10"/>
    <mergeCell ref="C1:T1"/>
    <mergeCell ref="C2:T2"/>
    <mergeCell ref="C3:T3"/>
    <mergeCell ref="C4:P6"/>
    <mergeCell ref="U12:U13"/>
    <mergeCell ref="C8:G8"/>
    <mergeCell ref="I8:K8"/>
    <mergeCell ref="L8:M8"/>
    <mergeCell ref="P8:Q8"/>
    <mergeCell ref="C9:G9"/>
    <mergeCell ref="M12:O12"/>
    <mergeCell ref="L9:M9"/>
    <mergeCell ref="P9:Q9"/>
    <mergeCell ref="S9:T9"/>
    <mergeCell ref="Q12:S12"/>
  </mergeCells>
  <pageMargins left="0.2" right="0.21" top="0.75" bottom="0.75" header="0.3" footer="0.3"/>
  <pageSetup paperSize="5" scale="90" orientation="landscape" horizontalDpi="4294967293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T64"/>
  <sheetViews>
    <sheetView topLeftCell="A10" workbookViewId="0">
      <selection activeCell="M14" sqref="M14:N50"/>
    </sheetView>
  </sheetViews>
  <sheetFormatPr defaultRowHeight="15" x14ac:dyDescent="0.25"/>
  <cols>
    <col min="1" max="1" width="4.5703125" style="29" bestFit="1" customWidth="1"/>
    <col min="2" max="2" width="27.42578125" style="29" customWidth="1"/>
    <col min="3" max="4" width="5" style="29" customWidth="1"/>
    <col min="5" max="5" width="7.28515625" style="29" customWidth="1"/>
    <col min="6" max="8" width="5" style="29" customWidth="1"/>
    <col min="9" max="9" width="7.28515625" style="29" customWidth="1"/>
    <col min="10" max="11" width="5.140625" style="29" customWidth="1"/>
    <col min="12" max="12" width="7.28515625" style="29" customWidth="1"/>
    <col min="13" max="14" width="5.140625" style="29" customWidth="1"/>
    <col min="15" max="16" width="7.28515625" style="29" customWidth="1"/>
    <col min="17" max="17" width="8.85546875" style="29" customWidth="1"/>
    <col min="18" max="18" width="15" style="29" customWidth="1"/>
    <col min="19" max="19" width="32.28515625" style="29" customWidth="1"/>
    <col min="20" max="16384" width="9.140625" style="30"/>
  </cols>
  <sheetData>
    <row r="1" spans="1:20" x14ac:dyDescent="0.25">
      <c r="C1" s="221" t="str">
        <f>Pengetahuan!C1:T1</f>
        <v>PEMERINTAH KOTA BEKASI</v>
      </c>
      <c r="D1" s="222"/>
      <c r="E1" s="222"/>
      <c r="F1" s="222"/>
      <c r="G1" s="222"/>
      <c r="H1" s="222"/>
      <c r="I1" s="222"/>
      <c r="J1" s="222"/>
      <c r="K1" s="222"/>
      <c r="L1" s="222"/>
      <c r="M1" s="222"/>
      <c r="N1" s="222"/>
      <c r="O1" s="222"/>
      <c r="P1" s="222"/>
      <c r="Q1" s="222"/>
      <c r="R1" s="223"/>
      <c r="S1" s="50"/>
    </row>
    <row r="2" spans="1:20" ht="15.75" x14ac:dyDescent="0.25">
      <c r="C2" s="224" t="str">
        <f>Pengetahuan!C2</f>
        <v>DINAS PENDIDIKAN KOTA BEKASI</v>
      </c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225"/>
      <c r="Q2" s="225"/>
      <c r="R2" s="226"/>
      <c r="S2" s="50"/>
    </row>
    <row r="3" spans="1:20" ht="23.25" x14ac:dyDescent="0.35">
      <c r="C3" s="227" t="str">
        <f>Pengetahuan!C3</f>
        <v>SMK NEGERI 3 KOTA BEKASI</v>
      </c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28"/>
      <c r="P3" s="228"/>
      <c r="Q3" s="228"/>
      <c r="R3" s="229"/>
      <c r="S3" s="50"/>
    </row>
    <row r="4" spans="1:20" x14ac:dyDescent="0.25">
      <c r="C4" s="207" t="s">
        <v>0</v>
      </c>
      <c r="D4" s="207"/>
      <c r="E4" s="207"/>
      <c r="F4" s="207"/>
      <c r="G4" s="207"/>
      <c r="H4" s="207"/>
      <c r="I4" s="207"/>
      <c r="J4" s="207"/>
      <c r="K4" s="207"/>
      <c r="L4" s="207"/>
      <c r="M4" s="207"/>
      <c r="N4" s="207"/>
      <c r="O4" s="178"/>
      <c r="P4" s="82"/>
      <c r="Q4" s="82"/>
      <c r="R4" s="83"/>
      <c r="S4" s="51"/>
    </row>
    <row r="5" spans="1:20" x14ac:dyDescent="0.25">
      <c r="C5" s="207"/>
      <c r="D5" s="207"/>
      <c r="E5" s="207"/>
      <c r="F5" s="207"/>
      <c r="G5" s="207"/>
      <c r="H5" s="207"/>
      <c r="I5" s="207"/>
      <c r="J5" s="207"/>
      <c r="K5" s="207"/>
      <c r="L5" s="207"/>
      <c r="M5" s="207"/>
      <c r="N5" s="207"/>
      <c r="O5" s="178"/>
      <c r="P5" s="84"/>
      <c r="Q5" s="84"/>
      <c r="R5" s="85"/>
      <c r="S5" s="51"/>
    </row>
    <row r="6" spans="1:20" x14ac:dyDescent="0.25">
      <c r="C6" s="207"/>
      <c r="D6" s="207"/>
      <c r="E6" s="207"/>
      <c r="F6" s="207"/>
      <c r="G6" s="207"/>
      <c r="H6" s="207"/>
      <c r="I6" s="207"/>
      <c r="J6" s="207"/>
      <c r="K6" s="207"/>
      <c r="L6" s="207"/>
      <c r="M6" s="207"/>
      <c r="N6" s="207"/>
      <c r="O6" s="178"/>
      <c r="P6" s="86"/>
      <c r="Q6" s="86"/>
      <c r="R6" s="87"/>
      <c r="S6" s="51"/>
    </row>
    <row r="7" spans="1:20" ht="15.75" x14ac:dyDescent="0.25"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31"/>
      <c r="Q7" s="31"/>
      <c r="R7" s="31"/>
      <c r="S7" s="31"/>
    </row>
    <row r="8" spans="1:20" x14ac:dyDescent="0.25">
      <c r="B8" s="42" t="s">
        <v>73</v>
      </c>
      <c r="C8" s="217" t="str">
        <f>'Data &amp; Petunjuk'!B7</f>
        <v>Produktif TKJ ( Pemograman )</v>
      </c>
      <c r="D8" s="217"/>
      <c r="E8" s="217"/>
      <c r="F8" s="32"/>
      <c r="G8" s="220" t="s">
        <v>77</v>
      </c>
      <c r="H8" s="220"/>
      <c r="I8" s="220"/>
      <c r="J8" s="220"/>
      <c r="K8" s="217" t="str">
        <f>'Data &amp; Petunjuk'!B9</f>
        <v>Genap</v>
      </c>
      <c r="L8" s="217"/>
      <c r="M8" s="33"/>
      <c r="N8" s="33"/>
      <c r="O8" s="218" t="s">
        <v>33</v>
      </c>
      <c r="P8" s="218"/>
      <c r="Q8" s="34" t="s">
        <v>70</v>
      </c>
      <c r="R8" s="33">
        <v>2.8</v>
      </c>
    </row>
    <row r="9" spans="1:20" x14ac:dyDescent="0.25">
      <c r="B9" s="42" t="s">
        <v>74</v>
      </c>
      <c r="C9" s="217" t="str">
        <f>'Data &amp; Petunjuk'!B8</f>
        <v>X TKJ 4</v>
      </c>
      <c r="D9" s="217"/>
      <c r="E9" s="217"/>
      <c r="F9" s="32"/>
      <c r="G9" s="220" t="s">
        <v>76</v>
      </c>
      <c r="H9" s="220"/>
      <c r="I9" s="220"/>
      <c r="J9" s="220"/>
      <c r="K9" s="215" t="str">
        <f>'Data &amp; Petunjuk'!B10</f>
        <v>2013/2014</v>
      </c>
      <c r="L9" s="215"/>
      <c r="M9" s="35"/>
      <c r="N9" s="35"/>
      <c r="O9" s="219" t="s">
        <v>32</v>
      </c>
      <c r="P9" s="219"/>
      <c r="Q9" s="217" t="str">
        <f>'Data &amp; Petunjuk'!E7</f>
        <v>Risdiana Hidayat, SE</v>
      </c>
      <c r="R9" s="217"/>
      <c r="T9" s="36"/>
    </row>
    <row r="10" spans="1:20" x14ac:dyDescent="0.25">
      <c r="B10" s="42" t="s">
        <v>75</v>
      </c>
      <c r="C10" s="215" t="s">
        <v>54</v>
      </c>
      <c r="D10" s="215"/>
      <c r="E10" s="215"/>
    </row>
    <row r="11" spans="1:20" ht="9" customHeight="1" x14ac:dyDescent="0.25">
      <c r="B11" s="41"/>
      <c r="C11" s="37"/>
    </row>
    <row r="12" spans="1:20" s="131" customFormat="1" x14ac:dyDescent="0.25">
      <c r="A12" s="216" t="s">
        <v>1</v>
      </c>
      <c r="B12" s="216" t="s">
        <v>2</v>
      </c>
      <c r="C12" s="195" t="s">
        <v>55</v>
      </c>
      <c r="D12" s="195"/>
      <c r="E12" s="195"/>
      <c r="F12" s="213" t="s">
        <v>58</v>
      </c>
      <c r="G12" s="213"/>
      <c r="H12" s="213"/>
      <c r="I12" s="213"/>
      <c r="J12" s="214" t="s">
        <v>61</v>
      </c>
      <c r="K12" s="214"/>
      <c r="L12" s="214"/>
      <c r="M12" s="185" t="s">
        <v>64</v>
      </c>
      <c r="N12" s="185"/>
      <c r="O12" s="185"/>
      <c r="P12" s="130" t="s">
        <v>6</v>
      </c>
      <c r="Q12" s="130" t="s">
        <v>6</v>
      </c>
      <c r="R12" s="130" t="s">
        <v>7</v>
      </c>
      <c r="S12" s="196" t="s">
        <v>8</v>
      </c>
    </row>
    <row r="13" spans="1:20" s="133" customFormat="1" x14ac:dyDescent="0.25">
      <c r="A13" s="216"/>
      <c r="B13" s="216"/>
      <c r="C13" s="132" t="s">
        <v>56</v>
      </c>
      <c r="D13" s="132" t="s">
        <v>57</v>
      </c>
      <c r="E13" s="132" t="s">
        <v>4</v>
      </c>
      <c r="F13" s="132" t="s">
        <v>59</v>
      </c>
      <c r="G13" s="132" t="s">
        <v>60</v>
      </c>
      <c r="H13" s="132" t="s">
        <v>84</v>
      </c>
      <c r="I13" s="132" t="s">
        <v>4</v>
      </c>
      <c r="J13" s="132" t="s">
        <v>62</v>
      </c>
      <c r="K13" s="132" t="s">
        <v>63</v>
      </c>
      <c r="L13" s="132" t="s">
        <v>4</v>
      </c>
      <c r="M13" s="132" t="s">
        <v>65</v>
      </c>
      <c r="N13" s="132" t="s">
        <v>66</v>
      </c>
      <c r="O13" s="132" t="s">
        <v>4</v>
      </c>
      <c r="P13" s="132" t="s">
        <v>20</v>
      </c>
      <c r="Q13" s="132" t="s">
        <v>27</v>
      </c>
      <c r="R13" s="132" t="s">
        <v>21</v>
      </c>
      <c r="S13" s="197"/>
    </row>
    <row r="14" spans="1:20" s="112" customFormat="1" ht="39.950000000000003" customHeight="1" x14ac:dyDescent="0.25">
      <c r="A14" s="105">
        <v>1</v>
      </c>
      <c r="B14" s="106" t="str">
        <f>'Data &amp; Petunjuk'!B16</f>
        <v>AGUS YOGANDI</v>
      </c>
      <c r="C14" s="107">
        <v>3</v>
      </c>
      <c r="D14" s="107">
        <v>4</v>
      </c>
      <c r="E14" s="108">
        <f t="shared" ref="E14:E53" si="0">AVERAGE(C14:D14)</f>
        <v>3.5</v>
      </c>
      <c r="F14" s="107">
        <v>2</v>
      </c>
      <c r="G14" s="107">
        <v>3</v>
      </c>
      <c r="H14" s="107">
        <v>4</v>
      </c>
      <c r="I14" s="108">
        <f t="shared" ref="I14:I53" si="1">AVERAGE(F14:G14)</f>
        <v>2.5</v>
      </c>
      <c r="J14" s="108">
        <v>2</v>
      </c>
      <c r="K14" s="108">
        <v>3</v>
      </c>
      <c r="L14" s="108">
        <f>AVERAGE(J14:K14)</f>
        <v>2.5</v>
      </c>
      <c r="M14" s="108">
        <v>3</v>
      </c>
      <c r="N14" s="108">
        <v>4</v>
      </c>
      <c r="O14" s="108">
        <f>AVERAGE(M14:N14)</f>
        <v>3.5</v>
      </c>
      <c r="P14" s="107">
        <f>(E14*$D$57+I14*$E$57+L14*$F$57+O14*$G$57)/$H$57</f>
        <v>3</v>
      </c>
      <c r="Q14" s="109" t="str">
        <f>IF(P14&gt;=3.66,"SB",IF(P14&gt;=2.66,"B", IF(P14&gt;=1.66,"C","K")))</f>
        <v>B</v>
      </c>
      <c r="R14" s="110" t="str">
        <f>IF(P14&gt;=$R$8,"Tuntas","Tidak Tuntas")</f>
        <v>Tuntas</v>
      </c>
      <c r="S14" s="111" t="s">
        <v>97</v>
      </c>
    </row>
    <row r="15" spans="1:20" s="112" customFormat="1" ht="30" customHeight="1" x14ac:dyDescent="0.25">
      <c r="A15" s="113">
        <v>2</v>
      </c>
      <c r="B15" s="114" t="str">
        <f>'Data &amp; Petunjuk'!B17</f>
        <v>ARIEF PANDJI WIDJANARKO</v>
      </c>
      <c r="C15" s="107">
        <v>3</v>
      </c>
      <c r="D15" s="107">
        <v>4</v>
      </c>
      <c r="E15" s="116">
        <f t="shared" si="0"/>
        <v>3.5</v>
      </c>
      <c r="F15" s="107">
        <v>2</v>
      </c>
      <c r="G15" s="107">
        <v>3</v>
      </c>
      <c r="H15" s="107">
        <v>4</v>
      </c>
      <c r="I15" s="116">
        <f t="shared" si="1"/>
        <v>2.5</v>
      </c>
      <c r="J15" s="108">
        <v>2</v>
      </c>
      <c r="K15" s="108">
        <v>3</v>
      </c>
      <c r="L15" s="116">
        <f t="shared" ref="L15:L53" si="2">AVERAGE(J15:K15)</f>
        <v>2.5</v>
      </c>
      <c r="M15" s="108">
        <v>3</v>
      </c>
      <c r="N15" s="108">
        <v>4</v>
      </c>
      <c r="O15" s="116">
        <f t="shared" ref="O15:O53" si="3">AVERAGE(M15:N15)</f>
        <v>3.5</v>
      </c>
      <c r="P15" s="107">
        <f t="shared" ref="P15:P53" si="4">(E15*$D$57+I15*$E$57+L15*$F$57+O15*$G$57)/$H$57</f>
        <v>3</v>
      </c>
      <c r="Q15" s="118" t="str">
        <f t="shared" ref="Q15:Q53" si="5">IF(P15&gt;=3.66,"SB",IF(P15&gt;=2.66,"B", IF(P15&gt;=1.66,"C","K")))</f>
        <v>B</v>
      </c>
      <c r="R15" s="119" t="str">
        <f t="shared" ref="R15:R53" si="6">IF(P15&gt;=$R$8,"Tuntas","Tidak Tuntas")</f>
        <v>Tuntas</v>
      </c>
      <c r="S15" s="111"/>
    </row>
    <row r="16" spans="1:20" s="112" customFormat="1" ht="30" customHeight="1" x14ac:dyDescent="0.25">
      <c r="A16" s="113">
        <v>3</v>
      </c>
      <c r="B16" s="114" t="str">
        <f>'Data &amp; Petunjuk'!B18</f>
        <v>ARUM TEGUH PROYOGO</v>
      </c>
      <c r="C16" s="107">
        <v>3</v>
      </c>
      <c r="D16" s="107">
        <v>4</v>
      </c>
      <c r="E16" s="116">
        <f t="shared" si="0"/>
        <v>3.5</v>
      </c>
      <c r="F16" s="107">
        <v>2</v>
      </c>
      <c r="G16" s="107">
        <v>3</v>
      </c>
      <c r="H16" s="107">
        <v>4</v>
      </c>
      <c r="I16" s="116">
        <f t="shared" si="1"/>
        <v>2.5</v>
      </c>
      <c r="J16" s="108">
        <v>2</v>
      </c>
      <c r="K16" s="108">
        <v>3</v>
      </c>
      <c r="L16" s="116">
        <f t="shared" si="2"/>
        <v>2.5</v>
      </c>
      <c r="M16" s="108">
        <v>3</v>
      </c>
      <c r="N16" s="108">
        <v>4</v>
      </c>
      <c r="O16" s="116">
        <f t="shared" si="3"/>
        <v>3.5</v>
      </c>
      <c r="P16" s="107">
        <f t="shared" si="4"/>
        <v>3</v>
      </c>
      <c r="Q16" s="118" t="str">
        <f t="shared" si="5"/>
        <v>B</v>
      </c>
      <c r="R16" s="119" t="str">
        <f t="shared" si="6"/>
        <v>Tuntas</v>
      </c>
      <c r="S16" s="111"/>
    </row>
    <row r="17" spans="1:19" s="112" customFormat="1" ht="30" customHeight="1" x14ac:dyDescent="0.25">
      <c r="A17" s="113">
        <v>4</v>
      </c>
      <c r="B17" s="114" t="str">
        <f>'Data &amp; Petunjuk'!B19</f>
        <v>AWAL MAULANA MARYADI</v>
      </c>
      <c r="C17" s="107">
        <v>3</v>
      </c>
      <c r="D17" s="107">
        <v>4</v>
      </c>
      <c r="E17" s="116">
        <f t="shared" si="0"/>
        <v>3.5</v>
      </c>
      <c r="F17" s="107">
        <v>2</v>
      </c>
      <c r="G17" s="107">
        <v>3</v>
      </c>
      <c r="H17" s="107">
        <v>4</v>
      </c>
      <c r="I17" s="116">
        <f t="shared" si="1"/>
        <v>2.5</v>
      </c>
      <c r="J17" s="108">
        <v>2</v>
      </c>
      <c r="K17" s="108">
        <v>3</v>
      </c>
      <c r="L17" s="116">
        <f t="shared" si="2"/>
        <v>2.5</v>
      </c>
      <c r="M17" s="108">
        <v>3</v>
      </c>
      <c r="N17" s="108">
        <v>4</v>
      </c>
      <c r="O17" s="116">
        <f t="shared" si="3"/>
        <v>3.5</v>
      </c>
      <c r="P17" s="107">
        <f t="shared" si="4"/>
        <v>3</v>
      </c>
      <c r="Q17" s="118" t="str">
        <f t="shared" si="5"/>
        <v>B</v>
      </c>
      <c r="R17" s="119" t="str">
        <f t="shared" si="6"/>
        <v>Tuntas</v>
      </c>
      <c r="S17" s="111"/>
    </row>
    <row r="18" spans="1:19" s="112" customFormat="1" ht="30" customHeight="1" x14ac:dyDescent="0.25">
      <c r="A18" s="113">
        <v>5</v>
      </c>
      <c r="B18" s="114" t="str">
        <f>'Data &amp; Petunjuk'!B20</f>
        <v>AYU MARDHOTILLAH</v>
      </c>
      <c r="C18" s="107">
        <v>3</v>
      </c>
      <c r="D18" s="107">
        <v>4</v>
      </c>
      <c r="E18" s="116">
        <f t="shared" si="0"/>
        <v>3.5</v>
      </c>
      <c r="F18" s="107">
        <v>2</v>
      </c>
      <c r="G18" s="107">
        <v>3</v>
      </c>
      <c r="H18" s="107">
        <v>4</v>
      </c>
      <c r="I18" s="116">
        <f t="shared" si="1"/>
        <v>2.5</v>
      </c>
      <c r="J18" s="108">
        <v>2</v>
      </c>
      <c r="K18" s="108">
        <v>3</v>
      </c>
      <c r="L18" s="116">
        <f t="shared" si="2"/>
        <v>2.5</v>
      </c>
      <c r="M18" s="108">
        <v>3</v>
      </c>
      <c r="N18" s="108">
        <v>4</v>
      </c>
      <c r="O18" s="116">
        <f t="shared" si="3"/>
        <v>3.5</v>
      </c>
      <c r="P18" s="107">
        <f t="shared" si="4"/>
        <v>3</v>
      </c>
      <c r="Q18" s="118" t="str">
        <f t="shared" si="5"/>
        <v>B</v>
      </c>
      <c r="R18" s="119" t="str">
        <f t="shared" si="6"/>
        <v>Tuntas</v>
      </c>
      <c r="S18" s="111"/>
    </row>
    <row r="19" spans="1:19" s="112" customFormat="1" ht="30" customHeight="1" x14ac:dyDescent="0.25">
      <c r="A19" s="113">
        <v>6</v>
      </c>
      <c r="B19" s="114" t="str">
        <f>'Data &amp; Petunjuk'!B21</f>
        <v>BAYU KURNIADI</v>
      </c>
      <c r="C19" s="107">
        <v>3</v>
      </c>
      <c r="D19" s="107">
        <v>4</v>
      </c>
      <c r="E19" s="116">
        <f t="shared" si="0"/>
        <v>3.5</v>
      </c>
      <c r="F19" s="107">
        <v>2</v>
      </c>
      <c r="G19" s="107">
        <v>3</v>
      </c>
      <c r="H19" s="107">
        <v>4</v>
      </c>
      <c r="I19" s="116">
        <f t="shared" si="1"/>
        <v>2.5</v>
      </c>
      <c r="J19" s="108">
        <v>2</v>
      </c>
      <c r="K19" s="108">
        <v>3</v>
      </c>
      <c r="L19" s="116">
        <f t="shared" si="2"/>
        <v>2.5</v>
      </c>
      <c r="M19" s="108">
        <v>3</v>
      </c>
      <c r="N19" s="108">
        <v>4</v>
      </c>
      <c r="O19" s="116">
        <f t="shared" si="3"/>
        <v>3.5</v>
      </c>
      <c r="P19" s="107">
        <f t="shared" si="4"/>
        <v>3</v>
      </c>
      <c r="Q19" s="118" t="str">
        <f t="shared" si="5"/>
        <v>B</v>
      </c>
      <c r="R19" s="119" t="str">
        <f t="shared" si="6"/>
        <v>Tuntas</v>
      </c>
      <c r="S19" s="111"/>
    </row>
    <row r="20" spans="1:19" s="112" customFormat="1" ht="30" customHeight="1" x14ac:dyDescent="0.25">
      <c r="A20" s="113">
        <v>7</v>
      </c>
      <c r="B20" s="114" t="str">
        <f>'Data &amp; Petunjuk'!B22</f>
        <v>DAVIN DJULIAN</v>
      </c>
      <c r="C20" s="107">
        <v>3</v>
      </c>
      <c r="D20" s="107">
        <v>4</v>
      </c>
      <c r="E20" s="116">
        <f t="shared" si="0"/>
        <v>3.5</v>
      </c>
      <c r="F20" s="107">
        <v>2</v>
      </c>
      <c r="G20" s="107">
        <v>3</v>
      </c>
      <c r="H20" s="107">
        <v>4</v>
      </c>
      <c r="I20" s="116">
        <f t="shared" si="1"/>
        <v>2.5</v>
      </c>
      <c r="J20" s="108">
        <v>2</v>
      </c>
      <c r="K20" s="108">
        <v>3</v>
      </c>
      <c r="L20" s="116">
        <f t="shared" si="2"/>
        <v>2.5</v>
      </c>
      <c r="M20" s="108">
        <v>3</v>
      </c>
      <c r="N20" s="108">
        <v>4</v>
      </c>
      <c r="O20" s="116">
        <f t="shared" si="3"/>
        <v>3.5</v>
      </c>
      <c r="P20" s="107">
        <f t="shared" si="4"/>
        <v>3</v>
      </c>
      <c r="Q20" s="118" t="str">
        <f t="shared" si="5"/>
        <v>B</v>
      </c>
      <c r="R20" s="119" t="str">
        <f t="shared" si="6"/>
        <v>Tuntas</v>
      </c>
      <c r="S20" s="111"/>
    </row>
    <row r="21" spans="1:19" s="112" customFormat="1" ht="30" customHeight="1" x14ac:dyDescent="0.25">
      <c r="A21" s="113">
        <v>8</v>
      </c>
      <c r="B21" s="114" t="str">
        <f>'Data &amp; Petunjuk'!B23</f>
        <v>DIAN FITRIA SARI</v>
      </c>
      <c r="C21" s="107">
        <v>3</v>
      </c>
      <c r="D21" s="107">
        <v>4</v>
      </c>
      <c r="E21" s="116">
        <f t="shared" si="0"/>
        <v>3.5</v>
      </c>
      <c r="F21" s="107">
        <v>2</v>
      </c>
      <c r="G21" s="107">
        <v>3</v>
      </c>
      <c r="H21" s="107">
        <v>4</v>
      </c>
      <c r="I21" s="116">
        <f t="shared" si="1"/>
        <v>2.5</v>
      </c>
      <c r="J21" s="108">
        <v>2</v>
      </c>
      <c r="K21" s="108">
        <v>3</v>
      </c>
      <c r="L21" s="116">
        <f t="shared" si="2"/>
        <v>2.5</v>
      </c>
      <c r="M21" s="108">
        <v>3</v>
      </c>
      <c r="N21" s="108">
        <v>4</v>
      </c>
      <c r="O21" s="116">
        <f t="shared" si="3"/>
        <v>3.5</v>
      </c>
      <c r="P21" s="107">
        <f t="shared" si="4"/>
        <v>3</v>
      </c>
      <c r="Q21" s="118" t="str">
        <f t="shared" si="5"/>
        <v>B</v>
      </c>
      <c r="R21" s="119" t="str">
        <f t="shared" si="6"/>
        <v>Tuntas</v>
      </c>
      <c r="S21" s="111"/>
    </row>
    <row r="22" spans="1:19" s="112" customFormat="1" ht="30" customHeight="1" x14ac:dyDescent="0.25">
      <c r="A22" s="113">
        <v>9</v>
      </c>
      <c r="B22" s="114" t="str">
        <f>'Data &amp; Petunjuk'!B24</f>
        <v>DICKY HENDRIK KUSBIANTORO</v>
      </c>
      <c r="C22" s="107">
        <v>3</v>
      </c>
      <c r="D22" s="107">
        <v>4</v>
      </c>
      <c r="E22" s="116">
        <f t="shared" si="0"/>
        <v>3.5</v>
      </c>
      <c r="F22" s="107">
        <v>2</v>
      </c>
      <c r="G22" s="107">
        <v>3</v>
      </c>
      <c r="H22" s="107">
        <v>4</v>
      </c>
      <c r="I22" s="116">
        <f t="shared" si="1"/>
        <v>2.5</v>
      </c>
      <c r="J22" s="108">
        <v>2</v>
      </c>
      <c r="K22" s="108">
        <v>3</v>
      </c>
      <c r="L22" s="116">
        <f t="shared" si="2"/>
        <v>2.5</v>
      </c>
      <c r="M22" s="108">
        <v>3</v>
      </c>
      <c r="N22" s="108">
        <v>4</v>
      </c>
      <c r="O22" s="116">
        <f t="shared" si="3"/>
        <v>3.5</v>
      </c>
      <c r="P22" s="107">
        <f t="shared" si="4"/>
        <v>3</v>
      </c>
      <c r="Q22" s="118" t="str">
        <f t="shared" si="5"/>
        <v>B</v>
      </c>
      <c r="R22" s="119" t="str">
        <f t="shared" si="6"/>
        <v>Tuntas</v>
      </c>
      <c r="S22" s="111"/>
    </row>
    <row r="23" spans="1:19" s="112" customFormat="1" ht="30" customHeight="1" x14ac:dyDescent="0.25">
      <c r="A23" s="113">
        <v>10</v>
      </c>
      <c r="B23" s="114" t="str">
        <f>'Data &amp; Petunjuk'!B25</f>
        <v>DWI FITRI ANGGRAEINI</v>
      </c>
      <c r="C23" s="107">
        <v>3</v>
      </c>
      <c r="D23" s="107">
        <v>4</v>
      </c>
      <c r="E23" s="116">
        <f t="shared" si="0"/>
        <v>3.5</v>
      </c>
      <c r="F23" s="107">
        <v>2</v>
      </c>
      <c r="G23" s="107">
        <v>3</v>
      </c>
      <c r="H23" s="107">
        <v>4</v>
      </c>
      <c r="I23" s="116">
        <f t="shared" si="1"/>
        <v>2.5</v>
      </c>
      <c r="J23" s="108">
        <v>2</v>
      </c>
      <c r="K23" s="108">
        <v>3</v>
      </c>
      <c r="L23" s="116">
        <f t="shared" si="2"/>
        <v>2.5</v>
      </c>
      <c r="M23" s="108">
        <v>3</v>
      </c>
      <c r="N23" s="108">
        <v>4</v>
      </c>
      <c r="O23" s="116">
        <f t="shared" si="3"/>
        <v>3.5</v>
      </c>
      <c r="P23" s="107">
        <f t="shared" si="4"/>
        <v>3</v>
      </c>
      <c r="Q23" s="118" t="str">
        <f t="shared" si="5"/>
        <v>B</v>
      </c>
      <c r="R23" s="119" t="str">
        <f t="shared" si="6"/>
        <v>Tuntas</v>
      </c>
      <c r="S23" s="111"/>
    </row>
    <row r="24" spans="1:19" s="112" customFormat="1" ht="30" customHeight="1" x14ac:dyDescent="0.25">
      <c r="A24" s="113">
        <v>11</v>
      </c>
      <c r="B24" s="114" t="str">
        <f>'Data &amp; Petunjuk'!B26</f>
        <v>ERLANGGA GUSTI AJI</v>
      </c>
      <c r="C24" s="107">
        <v>3</v>
      </c>
      <c r="D24" s="107">
        <v>4</v>
      </c>
      <c r="E24" s="116">
        <f t="shared" si="0"/>
        <v>3.5</v>
      </c>
      <c r="F24" s="107">
        <v>2</v>
      </c>
      <c r="G24" s="107">
        <v>3</v>
      </c>
      <c r="H24" s="107">
        <v>4</v>
      </c>
      <c r="I24" s="116">
        <f t="shared" si="1"/>
        <v>2.5</v>
      </c>
      <c r="J24" s="108">
        <v>2</v>
      </c>
      <c r="K24" s="108">
        <v>3</v>
      </c>
      <c r="L24" s="116">
        <f t="shared" si="2"/>
        <v>2.5</v>
      </c>
      <c r="M24" s="108">
        <v>3</v>
      </c>
      <c r="N24" s="108">
        <v>4</v>
      </c>
      <c r="O24" s="116">
        <f t="shared" si="3"/>
        <v>3.5</v>
      </c>
      <c r="P24" s="107">
        <f t="shared" si="4"/>
        <v>3</v>
      </c>
      <c r="Q24" s="118" t="str">
        <f t="shared" si="5"/>
        <v>B</v>
      </c>
      <c r="R24" s="119" t="str">
        <f t="shared" si="6"/>
        <v>Tuntas</v>
      </c>
      <c r="S24" s="111"/>
    </row>
    <row r="25" spans="1:19" s="112" customFormat="1" ht="30" customHeight="1" x14ac:dyDescent="0.25">
      <c r="A25" s="113">
        <v>12</v>
      </c>
      <c r="B25" s="114" t="str">
        <f>'Data &amp; Petunjuk'!B27</f>
        <v>EZA RIZKY RAMADHAN</v>
      </c>
      <c r="C25" s="107">
        <v>3</v>
      </c>
      <c r="D25" s="107">
        <v>4</v>
      </c>
      <c r="E25" s="116">
        <f t="shared" si="0"/>
        <v>3.5</v>
      </c>
      <c r="F25" s="107">
        <v>2</v>
      </c>
      <c r="G25" s="107">
        <v>3</v>
      </c>
      <c r="H25" s="107">
        <v>4</v>
      </c>
      <c r="I25" s="116">
        <f t="shared" si="1"/>
        <v>2.5</v>
      </c>
      <c r="J25" s="108">
        <v>2</v>
      </c>
      <c r="K25" s="108">
        <v>3</v>
      </c>
      <c r="L25" s="116">
        <f t="shared" si="2"/>
        <v>2.5</v>
      </c>
      <c r="M25" s="108">
        <v>3</v>
      </c>
      <c r="N25" s="108">
        <v>4</v>
      </c>
      <c r="O25" s="116">
        <f t="shared" si="3"/>
        <v>3.5</v>
      </c>
      <c r="P25" s="107">
        <f t="shared" si="4"/>
        <v>3</v>
      </c>
      <c r="Q25" s="118" t="str">
        <f t="shared" si="5"/>
        <v>B</v>
      </c>
      <c r="R25" s="119" t="str">
        <f t="shared" si="6"/>
        <v>Tuntas</v>
      </c>
      <c r="S25" s="111"/>
    </row>
    <row r="26" spans="1:19" s="112" customFormat="1" ht="30" customHeight="1" x14ac:dyDescent="0.25">
      <c r="A26" s="113">
        <v>13</v>
      </c>
      <c r="B26" s="114" t="str">
        <f>'Data &amp; Petunjuk'!B28</f>
        <v>FERDINANDO KYRENIUS KRISTOPER</v>
      </c>
      <c r="C26" s="107">
        <v>3</v>
      </c>
      <c r="D26" s="107">
        <v>4</v>
      </c>
      <c r="E26" s="116">
        <f t="shared" si="0"/>
        <v>3.5</v>
      </c>
      <c r="F26" s="107">
        <v>2</v>
      </c>
      <c r="G26" s="107">
        <v>3</v>
      </c>
      <c r="H26" s="107">
        <v>4</v>
      </c>
      <c r="I26" s="116">
        <f t="shared" si="1"/>
        <v>2.5</v>
      </c>
      <c r="J26" s="108">
        <v>2</v>
      </c>
      <c r="K26" s="108">
        <v>3</v>
      </c>
      <c r="L26" s="116">
        <f t="shared" si="2"/>
        <v>2.5</v>
      </c>
      <c r="M26" s="108">
        <v>3</v>
      </c>
      <c r="N26" s="108">
        <v>4</v>
      </c>
      <c r="O26" s="116">
        <f t="shared" si="3"/>
        <v>3.5</v>
      </c>
      <c r="P26" s="107">
        <f t="shared" si="4"/>
        <v>3</v>
      </c>
      <c r="Q26" s="118" t="str">
        <f t="shared" si="5"/>
        <v>B</v>
      </c>
      <c r="R26" s="119" t="str">
        <f t="shared" si="6"/>
        <v>Tuntas</v>
      </c>
      <c r="S26" s="111"/>
    </row>
    <row r="27" spans="1:19" s="112" customFormat="1" ht="30" customHeight="1" x14ac:dyDescent="0.25">
      <c r="A27" s="113">
        <v>14</v>
      </c>
      <c r="B27" s="114" t="str">
        <f>'Data &amp; Petunjuk'!B29</f>
        <v>HAFIZH MUHAMMAD RIFQI S</v>
      </c>
      <c r="C27" s="107">
        <v>3</v>
      </c>
      <c r="D27" s="107">
        <v>4</v>
      </c>
      <c r="E27" s="116">
        <f t="shared" si="0"/>
        <v>3.5</v>
      </c>
      <c r="F27" s="107">
        <v>2</v>
      </c>
      <c r="G27" s="107">
        <v>3</v>
      </c>
      <c r="H27" s="107">
        <v>4</v>
      </c>
      <c r="I27" s="116">
        <f t="shared" si="1"/>
        <v>2.5</v>
      </c>
      <c r="J27" s="108">
        <v>2</v>
      </c>
      <c r="K27" s="108">
        <v>3</v>
      </c>
      <c r="L27" s="116">
        <f t="shared" si="2"/>
        <v>2.5</v>
      </c>
      <c r="M27" s="108">
        <v>3</v>
      </c>
      <c r="N27" s="108">
        <v>4</v>
      </c>
      <c r="O27" s="116">
        <f t="shared" si="3"/>
        <v>3.5</v>
      </c>
      <c r="P27" s="107">
        <f t="shared" si="4"/>
        <v>3</v>
      </c>
      <c r="Q27" s="118" t="str">
        <f t="shared" si="5"/>
        <v>B</v>
      </c>
      <c r="R27" s="119" t="str">
        <f t="shared" si="6"/>
        <v>Tuntas</v>
      </c>
      <c r="S27" s="111"/>
    </row>
    <row r="28" spans="1:19" s="112" customFormat="1" ht="30" customHeight="1" x14ac:dyDescent="0.25">
      <c r="A28" s="113">
        <v>15</v>
      </c>
      <c r="B28" s="114" t="str">
        <f>'Data &amp; Petunjuk'!B30</f>
        <v>KELVIN RUBIYANTO</v>
      </c>
      <c r="C28" s="107">
        <v>3</v>
      </c>
      <c r="D28" s="107">
        <v>4</v>
      </c>
      <c r="E28" s="116">
        <f t="shared" si="0"/>
        <v>3.5</v>
      </c>
      <c r="F28" s="107">
        <v>2</v>
      </c>
      <c r="G28" s="107">
        <v>3</v>
      </c>
      <c r="H28" s="107">
        <v>4</v>
      </c>
      <c r="I28" s="116">
        <f t="shared" si="1"/>
        <v>2.5</v>
      </c>
      <c r="J28" s="108">
        <v>2</v>
      </c>
      <c r="K28" s="108">
        <v>3</v>
      </c>
      <c r="L28" s="116">
        <f t="shared" si="2"/>
        <v>2.5</v>
      </c>
      <c r="M28" s="108">
        <v>3</v>
      </c>
      <c r="N28" s="108">
        <v>4</v>
      </c>
      <c r="O28" s="116">
        <f t="shared" si="3"/>
        <v>3.5</v>
      </c>
      <c r="P28" s="107">
        <f t="shared" si="4"/>
        <v>3</v>
      </c>
      <c r="Q28" s="118" t="str">
        <f t="shared" si="5"/>
        <v>B</v>
      </c>
      <c r="R28" s="119" t="str">
        <f t="shared" si="6"/>
        <v>Tuntas</v>
      </c>
      <c r="S28" s="111"/>
    </row>
    <row r="29" spans="1:19" s="112" customFormat="1" ht="30" customHeight="1" x14ac:dyDescent="0.25">
      <c r="A29" s="113">
        <v>16</v>
      </c>
      <c r="B29" s="114" t="str">
        <f>'Data &amp; Petunjuk'!B31</f>
        <v>KINANTI PUSPITA SARI</v>
      </c>
      <c r="C29" s="107">
        <v>3</v>
      </c>
      <c r="D29" s="107">
        <v>4</v>
      </c>
      <c r="E29" s="116">
        <f t="shared" si="0"/>
        <v>3.5</v>
      </c>
      <c r="F29" s="107">
        <v>2</v>
      </c>
      <c r="G29" s="107">
        <v>3</v>
      </c>
      <c r="H29" s="107">
        <v>4</v>
      </c>
      <c r="I29" s="116">
        <f t="shared" si="1"/>
        <v>2.5</v>
      </c>
      <c r="J29" s="108">
        <v>2</v>
      </c>
      <c r="K29" s="108">
        <v>3</v>
      </c>
      <c r="L29" s="116">
        <f t="shared" si="2"/>
        <v>2.5</v>
      </c>
      <c r="M29" s="108">
        <v>3</v>
      </c>
      <c r="N29" s="108">
        <v>4</v>
      </c>
      <c r="O29" s="116">
        <f t="shared" si="3"/>
        <v>3.5</v>
      </c>
      <c r="P29" s="107">
        <f t="shared" si="4"/>
        <v>3</v>
      </c>
      <c r="Q29" s="118" t="str">
        <f t="shared" si="5"/>
        <v>B</v>
      </c>
      <c r="R29" s="119" t="str">
        <f t="shared" si="6"/>
        <v>Tuntas</v>
      </c>
      <c r="S29" s="111"/>
    </row>
    <row r="30" spans="1:19" s="112" customFormat="1" ht="30" customHeight="1" x14ac:dyDescent="0.25">
      <c r="A30" s="113">
        <v>17</v>
      </c>
      <c r="B30" s="114" t="str">
        <f>'Data &amp; Petunjuk'!B32</f>
        <v>LILY ERDIANA</v>
      </c>
      <c r="C30" s="107">
        <v>3</v>
      </c>
      <c r="D30" s="107">
        <v>4</v>
      </c>
      <c r="E30" s="116">
        <f t="shared" si="0"/>
        <v>3.5</v>
      </c>
      <c r="F30" s="107">
        <v>2</v>
      </c>
      <c r="G30" s="107">
        <v>3</v>
      </c>
      <c r="H30" s="107">
        <v>4</v>
      </c>
      <c r="I30" s="116">
        <f t="shared" si="1"/>
        <v>2.5</v>
      </c>
      <c r="J30" s="108">
        <v>2</v>
      </c>
      <c r="K30" s="108">
        <v>3</v>
      </c>
      <c r="L30" s="116">
        <f t="shared" si="2"/>
        <v>2.5</v>
      </c>
      <c r="M30" s="108">
        <v>3</v>
      </c>
      <c r="N30" s="108">
        <v>4</v>
      </c>
      <c r="O30" s="116">
        <f t="shared" si="3"/>
        <v>3.5</v>
      </c>
      <c r="P30" s="107">
        <f t="shared" si="4"/>
        <v>3</v>
      </c>
      <c r="Q30" s="118" t="str">
        <f t="shared" si="5"/>
        <v>B</v>
      </c>
      <c r="R30" s="119" t="str">
        <f t="shared" si="6"/>
        <v>Tuntas</v>
      </c>
      <c r="S30" s="111"/>
    </row>
    <row r="31" spans="1:19" s="112" customFormat="1" ht="30" customHeight="1" x14ac:dyDescent="0.25">
      <c r="A31" s="113">
        <v>18</v>
      </c>
      <c r="B31" s="114" t="str">
        <f>'Data &amp; Petunjuk'!B33</f>
        <v>LISNA UTIPAH</v>
      </c>
      <c r="C31" s="107">
        <v>3</v>
      </c>
      <c r="D31" s="107">
        <v>4</v>
      </c>
      <c r="E31" s="116">
        <f t="shared" si="0"/>
        <v>3.5</v>
      </c>
      <c r="F31" s="107">
        <v>2</v>
      </c>
      <c r="G31" s="107">
        <v>3</v>
      </c>
      <c r="H31" s="107">
        <v>4</v>
      </c>
      <c r="I31" s="116">
        <f t="shared" si="1"/>
        <v>2.5</v>
      </c>
      <c r="J31" s="108">
        <v>2</v>
      </c>
      <c r="K31" s="108">
        <v>3</v>
      </c>
      <c r="L31" s="116">
        <f t="shared" si="2"/>
        <v>2.5</v>
      </c>
      <c r="M31" s="108">
        <v>3</v>
      </c>
      <c r="N31" s="108">
        <v>4</v>
      </c>
      <c r="O31" s="116">
        <f t="shared" si="3"/>
        <v>3.5</v>
      </c>
      <c r="P31" s="107">
        <f t="shared" si="4"/>
        <v>3</v>
      </c>
      <c r="Q31" s="118" t="str">
        <f t="shared" si="5"/>
        <v>B</v>
      </c>
      <c r="R31" s="119" t="str">
        <f t="shared" si="6"/>
        <v>Tuntas</v>
      </c>
      <c r="S31" s="111"/>
    </row>
    <row r="32" spans="1:19" s="112" customFormat="1" ht="30" customHeight="1" x14ac:dyDescent="0.25">
      <c r="A32" s="113">
        <v>19</v>
      </c>
      <c r="B32" s="114" t="str">
        <f>'Data &amp; Petunjuk'!B34</f>
        <v>MU'ADZ AKMAL YUSUF</v>
      </c>
      <c r="C32" s="107">
        <v>3</v>
      </c>
      <c r="D32" s="107">
        <v>4</v>
      </c>
      <c r="E32" s="116">
        <f t="shared" si="0"/>
        <v>3.5</v>
      </c>
      <c r="F32" s="107">
        <v>2</v>
      </c>
      <c r="G32" s="107">
        <v>3</v>
      </c>
      <c r="H32" s="107">
        <v>4</v>
      </c>
      <c r="I32" s="116">
        <f t="shared" si="1"/>
        <v>2.5</v>
      </c>
      <c r="J32" s="108">
        <v>2</v>
      </c>
      <c r="K32" s="108">
        <v>3</v>
      </c>
      <c r="L32" s="116">
        <f t="shared" si="2"/>
        <v>2.5</v>
      </c>
      <c r="M32" s="108">
        <v>3</v>
      </c>
      <c r="N32" s="108">
        <v>4</v>
      </c>
      <c r="O32" s="116">
        <f t="shared" si="3"/>
        <v>3.5</v>
      </c>
      <c r="P32" s="107">
        <f t="shared" si="4"/>
        <v>3</v>
      </c>
      <c r="Q32" s="118" t="str">
        <f t="shared" si="5"/>
        <v>B</v>
      </c>
      <c r="R32" s="119" t="str">
        <f t="shared" si="6"/>
        <v>Tuntas</v>
      </c>
      <c r="S32" s="111"/>
    </row>
    <row r="33" spans="1:19" s="112" customFormat="1" ht="30" customHeight="1" x14ac:dyDescent="0.25">
      <c r="A33" s="113">
        <v>20</v>
      </c>
      <c r="B33" s="114" t="str">
        <f>'Data &amp; Petunjuk'!B35</f>
        <v>MUHAMMAD ALDYANTO BAYU PRATAMA</v>
      </c>
      <c r="C33" s="107">
        <v>3</v>
      </c>
      <c r="D33" s="107">
        <v>4</v>
      </c>
      <c r="E33" s="116">
        <f t="shared" si="0"/>
        <v>3.5</v>
      </c>
      <c r="F33" s="107">
        <v>2</v>
      </c>
      <c r="G33" s="107">
        <v>3</v>
      </c>
      <c r="H33" s="107">
        <v>4</v>
      </c>
      <c r="I33" s="116">
        <f t="shared" si="1"/>
        <v>2.5</v>
      </c>
      <c r="J33" s="108">
        <v>2</v>
      </c>
      <c r="K33" s="108">
        <v>3</v>
      </c>
      <c r="L33" s="116">
        <f t="shared" si="2"/>
        <v>2.5</v>
      </c>
      <c r="M33" s="108">
        <v>3</v>
      </c>
      <c r="N33" s="108">
        <v>4</v>
      </c>
      <c r="O33" s="116">
        <f t="shared" si="3"/>
        <v>3.5</v>
      </c>
      <c r="P33" s="107">
        <f t="shared" si="4"/>
        <v>3</v>
      </c>
      <c r="Q33" s="118" t="str">
        <f t="shared" si="5"/>
        <v>B</v>
      </c>
      <c r="R33" s="119" t="str">
        <f t="shared" si="6"/>
        <v>Tuntas</v>
      </c>
      <c r="S33" s="111"/>
    </row>
    <row r="34" spans="1:19" s="112" customFormat="1" ht="30" customHeight="1" x14ac:dyDescent="0.25">
      <c r="A34" s="113">
        <v>21</v>
      </c>
      <c r="B34" s="114" t="str">
        <f>'Data &amp; Petunjuk'!B36</f>
        <v>MUHAMMAD SAHRIN RINOLDA</v>
      </c>
      <c r="C34" s="107">
        <v>3</v>
      </c>
      <c r="D34" s="107">
        <v>4</v>
      </c>
      <c r="E34" s="116">
        <f t="shared" si="0"/>
        <v>3.5</v>
      </c>
      <c r="F34" s="107">
        <v>2</v>
      </c>
      <c r="G34" s="107">
        <v>3</v>
      </c>
      <c r="H34" s="107">
        <v>4</v>
      </c>
      <c r="I34" s="116">
        <f t="shared" si="1"/>
        <v>2.5</v>
      </c>
      <c r="J34" s="108">
        <v>2</v>
      </c>
      <c r="K34" s="108">
        <v>3</v>
      </c>
      <c r="L34" s="116">
        <f t="shared" si="2"/>
        <v>2.5</v>
      </c>
      <c r="M34" s="108">
        <v>3</v>
      </c>
      <c r="N34" s="108">
        <v>4</v>
      </c>
      <c r="O34" s="116">
        <f t="shared" si="3"/>
        <v>3.5</v>
      </c>
      <c r="P34" s="107">
        <f t="shared" si="4"/>
        <v>3</v>
      </c>
      <c r="Q34" s="118" t="str">
        <f t="shared" si="5"/>
        <v>B</v>
      </c>
      <c r="R34" s="119" t="str">
        <f t="shared" si="6"/>
        <v>Tuntas</v>
      </c>
      <c r="S34" s="111"/>
    </row>
    <row r="35" spans="1:19" s="112" customFormat="1" ht="30" customHeight="1" x14ac:dyDescent="0.25">
      <c r="A35" s="113">
        <v>22</v>
      </c>
      <c r="B35" s="114" t="str">
        <f>'Data &amp; Petunjuk'!B37</f>
        <v>MUHAMMAD TESYAR RAMADHAN</v>
      </c>
      <c r="C35" s="107">
        <v>3</v>
      </c>
      <c r="D35" s="107">
        <v>4</v>
      </c>
      <c r="E35" s="116">
        <f t="shared" si="0"/>
        <v>3.5</v>
      </c>
      <c r="F35" s="107">
        <v>2</v>
      </c>
      <c r="G35" s="107">
        <v>3</v>
      </c>
      <c r="H35" s="107">
        <v>4</v>
      </c>
      <c r="I35" s="116">
        <f t="shared" si="1"/>
        <v>2.5</v>
      </c>
      <c r="J35" s="108">
        <v>2</v>
      </c>
      <c r="K35" s="108">
        <v>3</v>
      </c>
      <c r="L35" s="116">
        <f t="shared" si="2"/>
        <v>2.5</v>
      </c>
      <c r="M35" s="108">
        <v>3</v>
      </c>
      <c r="N35" s="108">
        <v>4</v>
      </c>
      <c r="O35" s="116">
        <f t="shared" si="3"/>
        <v>3.5</v>
      </c>
      <c r="P35" s="107">
        <f t="shared" si="4"/>
        <v>3</v>
      </c>
      <c r="Q35" s="118" t="str">
        <f t="shared" si="5"/>
        <v>B</v>
      </c>
      <c r="R35" s="119" t="str">
        <f t="shared" si="6"/>
        <v>Tuntas</v>
      </c>
      <c r="S35" s="111"/>
    </row>
    <row r="36" spans="1:19" s="112" customFormat="1" ht="30" customHeight="1" x14ac:dyDescent="0.25">
      <c r="A36" s="113">
        <v>23</v>
      </c>
      <c r="B36" s="114" t="str">
        <f>'Data &amp; Petunjuk'!B38</f>
        <v>NISSA DEWI ANGGRAINI</v>
      </c>
      <c r="C36" s="107">
        <v>3</v>
      </c>
      <c r="D36" s="107">
        <v>4</v>
      </c>
      <c r="E36" s="116">
        <f t="shared" si="0"/>
        <v>3.5</v>
      </c>
      <c r="F36" s="107">
        <v>2</v>
      </c>
      <c r="G36" s="107">
        <v>3</v>
      </c>
      <c r="H36" s="107">
        <v>4</v>
      </c>
      <c r="I36" s="116">
        <f t="shared" si="1"/>
        <v>2.5</v>
      </c>
      <c r="J36" s="108">
        <v>2</v>
      </c>
      <c r="K36" s="108">
        <v>3</v>
      </c>
      <c r="L36" s="116">
        <f t="shared" si="2"/>
        <v>2.5</v>
      </c>
      <c r="M36" s="108">
        <v>3</v>
      </c>
      <c r="N36" s="108">
        <v>4</v>
      </c>
      <c r="O36" s="116">
        <f t="shared" si="3"/>
        <v>3.5</v>
      </c>
      <c r="P36" s="107">
        <f t="shared" si="4"/>
        <v>3</v>
      </c>
      <c r="Q36" s="118" t="str">
        <f t="shared" si="5"/>
        <v>B</v>
      </c>
      <c r="R36" s="119" t="str">
        <f t="shared" si="6"/>
        <v>Tuntas</v>
      </c>
      <c r="S36" s="111"/>
    </row>
    <row r="37" spans="1:19" s="112" customFormat="1" ht="30" customHeight="1" x14ac:dyDescent="0.25">
      <c r="A37" s="113">
        <v>24</v>
      </c>
      <c r="B37" s="114" t="str">
        <f>'Data &amp; Petunjuk'!B39</f>
        <v>NOVI PALDI</v>
      </c>
      <c r="C37" s="107">
        <v>3</v>
      </c>
      <c r="D37" s="107">
        <v>4</v>
      </c>
      <c r="E37" s="116">
        <f t="shared" si="0"/>
        <v>3.5</v>
      </c>
      <c r="F37" s="107">
        <v>2</v>
      </c>
      <c r="G37" s="107">
        <v>3</v>
      </c>
      <c r="H37" s="107">
        <v>4</v>
      </c>
      <c r="I37" s="116">
        <f t="shared" si="1"/>
        <v>2.5</v>
      </c>
      <c r="J37" s="108">
        <v>2</v>
      </c>
      <c r="K37" s="108">
        <v>3</v>
      </c>
      <c r="L37" s="116">
        <f t="shared" si="2"/>
        <v>2.5</v>
      </c>
      <c r="M37" s="108">
        <v>3</v>
      </c>
      <c r="N37" s="108">
        <v>4</v>
      </c>
      <c r="O37" s="116">
        <f t="shared" si="3"/>
        <v>3.5</v>
      </c>
      <c r="P37" s="107">
        <f t="shared" si="4"/>
        <v>3</v>
      </c>
      <c r="Q37" s="118" t="str">
        <f t="shared" si="5"/>
        <v>B</v>
      </c>
      <c r="R37" s="119" t="str">
        <f t="shared" si="6"/>
        <v>Tuntas</v>
      </c>
      <c r="S37" s="111"/>
    </row>
    <row r="38" spans="1:19" s="112" customFormat="1" ht="30" customHeight="1" x14ac:dyDescent="0.25">
      <c r="A38" s="113">
        <v>25</v>
      </c>
      <c r="B38" s="114" t="str">
        <f>'Data &amp; Petunjuk'!B40</f>
        <v>NUGIE LEGIAN</v>
      </c>
      <c r="C38" s="107">
        <v>3</v>
      </c>
      <c r="D38" s="107">
        <v>4</v>
      </c>
      <c r="E38" s="116">
        <f t="shared" si="0"/>
        <v>3.5</v>
      </c>
      <c r="F38" s="107">
        <v>2</v>
      </c>
      <c r="G38" s="107">
        <v>3</v>
      </c>
      <c r="H38" s="107">
        <v>4</v>
      </c>
      <c r="I38" s="116">
        <f t="shared" si="1"/>
        <v>2.5</v>
      </c>
      <c r="J38" s="108">
        <v>2</v>
      </c>
      <c r="K38" s="108">
        <v>3</v>
      </c>
      <c r="L38" s="116">
        <f t="shared" si="2"/>
        <v>2.5</v>
      </c>
      <c r="M38" s="108">
        <v>3</v>
      </c>
      <c r="N38" s="108">
        <v>4</v>
      </c>
      <c r="O38" s="116">
        <f t="shared" si="3"/>
        <v>3.5</v>
      </c>
      <c r="P38" s="107">
        <f t="shared" si="4"/>
        <v>3</v>
      </c>
      <c r="Q38" s="118" t="str">
        <f t="shared" si="5"/>
        <v>B</v>
      </c>
      <c r="R38" s="119" t="str">
        <f t="shared" si="6"/>
        <v>Tuntas</v>
      </c>
      <c r="S38" s="111"/>
    </row>
    <row r="39" spans="1:19" s="112" customFormat="1" ht="30" customHeight="1" x14ac:dyDescent="0.25">
      <c r="A39" s="113">
        <v>26</v>
      </c>
      <c r="B39" s="114" t="str">
        <f>'Data &amp; Petunjuk'!B41</f>
        <v>PUTRI NOVALIYANTI</v>
      </c>
      <c r="C39" s="107">
        <v>3</v>
      </c>
      <c r="D39" s="107">
        <v>4</v>
      </c>
      <c r="E39" s="116">
        <f t="shared" si="0"/>
        <v>3.5</v>
      </c>
      <c r="F39" s="107">
        <v>2</v>
      </c>
      <c r="G39" s="107">
        <v>3</v>
      </c>
      <c r="H39" s="107">
        <v>4</v>
      </c>
      <c r="I39" s="116">
        <f t="shared" si="1"/>
        <v>2.5</v>
      </c>
      <c r="J39" s="108">
        <v>2</v>
      </c>
      <c r="K39" s="108">
        <v>3</v>
      </c>
      <c r="L39" s="116">
        <f t="shared" si="2"/>
        <v>2.5</v>
      </c>
      <c r="M39" s="108">
        <v>3</v>
      </c>
      <c r="N39" s="108">
        <v>4</v>
      </c>
      <c r="O39" s="116">
        <f t="shared" si="3"/>
        <v>3.5</v>
      </c>
      <c r="P39" s="107">
        <f t="shared" si="4"/>
        <v>3</v>
      </c>
      <c r="Q39" s="118" t="str">
        <f t="shared" si="5"/>
        <v>B</v>
      </c>
      <c r="R39" s="119" t="str">
        <f t="shared" si="6"/>
        <v>Tuntas</v>
      </c>
      <c r="S39" s="111"/>
    </row>
    <row r="40" spans="1:19" s="112" customFormat="1" ht="30" customHeight="1" x14ac:dyDescent="0.25">
      <c r="A40" s="113">
        <v>27</v>
      </c>
      <c r="B40" s="114" t="str">
        <f>'Data &amp; Petunjuk'!B42</f>
        <v>RAMDHANI ANGGIE PURNAMA</v>
      </c>
      <c r="C40" s="107">
        <v>3</v>
      </c>
      <c r="D40" s="107">
        <v>4</v>
      </c>
      <c r="E40" s="116">
        <f t="shared" si="0"/>
        <v>3.5</v>
      </c>
      <c r="F40" s="107">
        <v>2</v>
      </c>
      <c r="G40" s="107">
        <v>3</v>
      </c>
      <c r="H40" s="107">
        <v>4</v>
      </c>
      <c r="I40" s="116">
        <f t="shared" si="1"/>
        <v>2.5</v>
      </c>
      <c r="J40" s="108">
        <v>2</v>
      </c>
      <c r="K40" s="108">
        <v>3</v>
      </c>
      <c r="L40" s="116">
        <f t="shared" si="2"/>
        <v>2.5</v>
      </c>
      <c r="M40" s="108">
        <v>3</v>
      </c>
      <c r="N40" s="108">
        <v>4</v>
      </c>
      <c r="O40" s="116">
        <f t="shared" si="3"/>
        <v>3.5</v>
      </c>
      <c r="P40" s="107">
        <f t="shared" si="4"/>
        <v>3</v>
      </c>
      <c r="Q40" s="118" t="str">
        <f t="shared" si="5"/>
        <v>B</v>
      </c>
      <c r="R40" s="119" t="str">
        <f t="shared" si="6"/>
        <v>Tuntas</v>
      </c>
      <c r="S40" s="111"/>
    </row>
    <row r="41" spans="1:19" s="112" customFormat="1" ht="30" customHeight="1" x14ac:dyDescent="0.25">
      <c r="A41" s="113">
        <v>28</v>
      </c>
      <c r="B41" s="114" t="str">
        <f>'Data &amp; Petunjuk'!B43</f>
        <v>RETNO ASTUTI</v>
      </c>
      <c r="C41" s="107">
        <v>3</v>
      </c>
      <c r="D41" s="107">
        <v>4</v>
      </c>
      <c r="E41" s="116">
        <f t="shared" si="0"/>
        <v>3.5</v>
      </c>
      <c r="F41" s="107">
        <v>2</v>
      </c>
      <c r="G41" s="107">
        <v>3</v>
      </c>
      <c r="H41" s="107">
        <v>4</v>
      </c>
      <c r="I41" s="116">
        <f t="shared" si="1"/>
        <v>2.5</v>
      </c>
      <c r="J41" s="108">
        <v>2</v>
      </c>
      <c r="K41" s="108">
        <v>3</v>
      </c>
      <c r="L41" s="116">
        <f t="shared" si="2"/>
        <v>2.5</v>
      </c>
      <c r="M41" s="108">
        <v>3</v>
      </c>
      <c r="N41" s="108">
        <v>4</v>
      </c>
      <c r="O41" s="116">
        <f t="shared" si="3"/>
        <v>3.5</v>
      </c>
      <c r="P41" s="107">
        <f t="shared" si="4"/>
        <v>3</v>
      </c>
      <c r="Q41" s="118" t="str">
        <f t="shared" si="5"/>
        <v>B</v>
      </c>
      <c r="R41" s="119" t="str">
        <f t="shared" si="6"/>
        <v>Tuntas</v>
      </c>
      <c r="S41" s="111"/>
    </row>
    <row r="42" spans="1:19" s="112" customFormat="1" ht="30" customHeight="1" x14ac:dyDescent="0.25">
      <c r="A42" s="113">
        <v>29</v>
      </c>
      <c r="B42" s="114" t="str">
        <f>'Data &amp; Petunjuk'!B44</f>
        <v>REZA AFRIANSYAH</v>
      </c>
      <c r="C42" s="107">
        <v>3</v>
      </c>
      <c r="D42" s="107">
        <v>4</v>
      </c>
      <c r="E42" s="116">
        <f t="shared" si="0"/>
        <v>3.5</v>
      </c>
      <c r="F42" s="107">
        <v>2</v>
      </c>
      <c r="G42" s="107">
        <v>3</v>
      </c>
      <c r="H42" s="107">
        <v>4</v>
      </c>
      <c r="I42" s="116">
        <f t="shared" si="1"/>
        <v>2.5</v>
      </c>
      <c r="J42" s="108">
        <v>2</v>
      </c>
      <c r="K42" s="108">
        <v>3</v>
      </c>
      <c r="L42" s="116">
        <f t="shared" si="2"/>
        <v>2.5</v>
      </c>
      <c r="M42" s="108">
        <v>3</v>
      </c>
      <c r="N42" s="108">
        <v>4</v>
      </c>
      <c r="O42" s="116">
        <f t="shared" si="3"/>
        <v>3.5</v>
      </c>
      <c r="P42" s="107">
        <f t="shared" si="4"/>
        <v>3</v>
      </c>
      <c r="Q42" s="118" t="str">
        <f t="shared" si="5"/>
        <v>B</v>
      </c>
      <c r="R42" s="119" t="str">
        <f t="shared" si="6"/>
        <v>Tuntas</v>
      </c>
      <c r="S42" s="111"/>
    </row>
    <row r="43" spans="1:19" s="112" customFormat="1" ht="30" customHeight="1" x14ac:dyDescent="0.25">
      <c r="A43" s="113">
        <v>30</v>
      </c>
      <c r="B43" s="114" t="str">
        <f>'Data &amp; Petunjuk'!B45</f>
        <v>RICKY TRI YUDIKA</v>
      </c>
      <c r="C43" s="107">
        <v>3</v>
      </c>
      <c r="D43" s="107">
        <v>4</v>
      </c>
      <c r="E43" s="116">
        <f t="shared" si="0"/>
        <v>3.5</v>
      </c>
      <c r="F43" s="107">
        <v>2</v>
      </c>
      <c r="G43" s="107">
        <v>3</v>
      </c>
      <c r="H43" s="107">
        <v>4</v>
      </c>
      <c r="I43" s="116">
        <f t="shared" si="1"/>
        <v>2.5</v>
      </c>
      <c r="J43" s="108">
        <v>2</v>
      </c>
      <c r="K43" s="108">
        <v>3</v>
      </c>
      <c r="L43" s="116">
        <f t="shared" si="2"/>
        <v>2.5</v>
      </c>
      <c r="M43" s="108">
        <v>3</v>
      </c>
      <c r="N43" s="108">
        <v>4</v>
      </c>
      <c r="O43" s="116">
        <f t="shared" si="3"/>
        <v>3.5</v>
      </c>
      <c r="P43" s="107">
        <f t="shared" si="4"/>
        <v>3</v>
      </c>
      <c r="Q43" s="118" t="str">
        <f t="shared" si="5"/>
        <v>B</v>
      </c>
      <c r="R43" s="119" t="str">
        <f t="shared" si="6"/>
        <v>Tuntas</v>
      </c>
      <c r="S43" s="111"/>
    </row>
    <row r="44" spans="1:19" s="112" customFormat="1" ht="30" customHeight="1" x14ac:dyDescent="0.25">
      <c r="A44" s="113">
        <v>31</v>
      </c>
      <c r="B44" s="114" t="str">
        <f>'Data &amp; Petunjuk'!B46</f>
        <v>ROSITA</v>
      </c>
      <c r="C44" s="107">
        <v>3</v>
      </c>
      <c r="D44" s="107">
        <v>4</v>
      </c>
      <c r="E44" s="116">
        <f t="shared" si="0"/>
        <v>3.5</v>
      </c>
      <c r="F44" s="107">
        <v>2</v>
      </c>
      <c r="G44" s="107">
        <v>3</v>
      </c>
      <c r="H44" s="107">
        <v>4</v>
      </c>
      <c r="I44" s="116">
        <f t="shared" si="1"/>
        <v>2.5</v>
      </c>
      <c r="J44" s="108">
        <v>2</v>
      </c>
      <c r="K44" s="108">
        <v>3</v>
      </c>
      <c r="L44" s="116">
        <f t="shared" si="2"/>
        <v>2.5</v>
      </c>
      <c r="M44" s="108">
        <v>3</v>
      </c>
      <c r="N44" s="108">
        <v>4</v>
      </c>
      <c r="O44" s="116">
        <f t="shared" si="3"/>
        <v>3.5</v>
      </c>
      <c r="P44" s="107">
        <f t="shared" si="4"/>
        <v>3</v>
      </c>
      <c r="Q44" s="118" t="str">
        <f t="shared" si="5"/>
        <v>B</v>
      </c>
      <c r="R44" s="119" t="str">
        <f t="shared" si="6"/>
        <v>Tuntas</v>
      </c>
      <c r="S44" s="111"/>
    </row>
    <row r="45" spans="1:19" s="112" customFormat="1" ht="30" customHeight="1" x14ac:dyDescent="0.25">
      <c r="A45" s="113">
        <v>32</v>
      </c>
      <c r="B45" s="114" t="str">
        <f>'Data &amp; Petunjuk'!B47</f>
        <v>ROZAAN NAUFAL FIKRI</v>
      </c>
      <c r="C45" s="107">
        <v>3</v>
      </c>
      <c r="D45" s="107">
        <v>4</v>
      </c>
      <c r="E45" s="116">
        <f t="shared" si="0"/>
        <v>3.5</v>
      </c>
      <c r="F45" s="107">
        <v>2</v>
      </c>
      <c r="G45" s="107">
        <v>3</v>
      </c>
      <c r="H45" s="107">
        <v>4</v>
      </c>
      <c r="I45" s="116">
        <f t="shared" si="1"/>
        <v>2.5</v>
      </c>
      <c r="J45" s="108">
        <v>2</v>
      </c>
      <c r="K45" s="108">
        <v>3</v>
      </c>
      <c r="L45" s="116">
        <f t="shared" si="2"/>
        <v>2.5</v>
      </c>
      <c r="M45" s="108">
        <v>3</v>
      </c>
      <c r="N45" s="108">
        <v>4</v>
      </c>
      <c r="O45" s="116">
        <f t="shared" si="3"/>
        <v>3.5</v>
      </c>
      <c r="P45" s="107">
        <f t="shared" si="4"/>
        <v>3</v>
      </c>
      <c r="Q45" s="118" t="str">
        <f t="shared" si="5"/>
        <v>B</v>
      </c>
      <c r="R45" s="119" t="str">
        <f t="shared" si="6"/>
        <v>Tuntas</v>
      </c>
      <c r="S45" s="111"/>
    </row>
    <row r="46" spans="1:19" s="112" customFormat="1" ht="30" customHeight="1" x14ac:dyDescent="0.25">
      <c r="A46" s="113">
        <v>33</v>
      </c>
      <c r="B46" s="114" t="str">
        <f>'Data &amp; Petunjuk'!B48</f>
        <v>SIGMA TRIO HARTOMO</v>
      </c>
      <c r="C46" s="107">
        <v>3</v>
      </c>
      <c r="D46" s="107">
        <v>4</v>
      </c>
      <c r="E46" s="116">
        <f t="shared" si="0"/>
        <v>3.5</v>
      </c>
      <c r="F46" s="107">
        <v>2</v>
      </c>
      <c r="G46" s="107">
        <v>3</v>
      </c>
      <c r="H46" s="107">
        <v>4</v>
      </c>
      <c r="I46" s="116">
        <f t="shared" si="1"/>
        <v>2.5</v>
      </c>
      <c r="J46" s="108">
        <v>2</v>
      </c>
      <c r="K46" s="108">
        <v>3</v>
      </c>
      <c r="L46" s="116">
        <f t="shared" si="2"/>
        <v>2.5</v>
      </c>
      <c r="M46" s="108">
        <v>3</v>
      </c>
      <c r="N46" s="108">
        <v>4</v>
      </c>
      <c r="O46" s="116">
        <f t="shared" si="3"/>
        <v>3.5</v>
      </c>
      <c r="P46" s="107">
        <f t="shared" si="4"/>
        <v>3</v>
      </c>
      <c r="Q46" s="118" t="str">
        <f t="shared" si="5"/>
        <v>B</v>
      </c>
      <c r="R46" s="119" t="str">
        <f t="shared" si="6"/>
        <v>Tuntas</v>
      </c>
      <c r="S46" s="111"/>
    </row>
    <row r="47" spans="1:19" s="112" customFormat="1" ht="30" customHeight="1" x14ac:dyDescent="0.25">
      <c r="A47" s="113">
        <v>34</v>
      </c>
      <c r="B47" s="114" t="str">
        <f>'Data &amp; Petunjuk'!B49</f>
        <v>VENJI NAZARA</v>
      </c>
      <c r="C47" s="107">
        <v>3</v>
      </c>
      <c r="D47" s="107">
        <v>4</v>
      </c>
      <c r="E47" s="116">
        <f t="shared" si="0"/>
        <v>3.5</v>
      </c>
      <c r="F47" s="107">
        <v>2</v>
      </c>
      <c r="G47" s="107">
        <v>3</v>
      </c>
      <c r="H47" s="107">
        <v>4</v>
      </c>
      <c r="I47" s="116">
        <f t="shared" si="1"/>
        <v>2.5</v>
      </c>
      <c r="J47" s="108">
        <v>2</v>
      </c>
      <c r="K47" s="108">
        <v>3</v>
      </c>
      <c r="L47" s="116">
        <f t="shared" si="2"/>
        <v>2.5</v>
      </c>
      <c r="M47" s="108">
        <v>3</v>
      </c>
      <c r="N47" s="108">
        <v>4</v>
      </c>
      <c r="O47" s="116">
        <f t="shared" si="3"/>
        <v>3.5</v>
      </c>
      <c r="P47" s="107">
        <f t="shared" si="4"/>
        <v>3</v>
      </c>
      <c r="Q47" s="118" t="str">
        <f t="shared" si="5"/>
        <v>B</v>
      </c>
      <c r="R47" s="119" t="str">
        <f t="shared" si="6"/>
        <v>Tuntas</v>
      </c>
      <c r="S47" s="111"/>
    </row>
    <row r="48" spans="1:19" s="112" customFormat="1" ht="30" customHeight="1" x14ac:dyDescent="0.25">
      <c r="A48" s="113">
        <v>35</v>
      </c>
      <c r="B48" s="114" t="str">
        <f>'Data &amp; Petunjuk'!B50</f>
        <v>YOGA SUANDI</v>
      </c>
      <c r="C48" s="107">
        <v>3</v>
      </c>
      <c r="D48" s="107">
        <v>4</v>
      </c>
      <c r="E48" s="116">
        <f t="shared" si="0"/>
        <v>3.5</v>
      </c>
      <c r="F48" s="107">
        <v>2</v>
      </c>
      <c r="G48" s="107">
        <v>3</v>
      </c>
      <c r="H48" s="107">
        <v>4</v>
      </c>
      <c r="I48" s="116">
        <f t="shared" si="1"/>
        <v>2.5</v>
      </c>
      <c r="J48" s="108">
        <v>2</v>
      </c>
      <c r="K48" s="108">
        <v>3</v>
      </c>
      <c r="L48" s="116">
        <f t="shared" si="2"/>
        <v>2.5</v>
      </c>
      <c r="M48" s="108">
        <v>3</v>
      </c>
      <c r="N48" s="108">
        <v>4</v>
      </c>
      <c r="O48" s="116">
        <f t="shared" si="3"/>
        <v>3.5</v>
      </c>
      <c r="P48" s="107">
        <f t="shared" si="4"/>
        <v>3</v>
      </c>
      <c r="Q48" s="118" t="str">
        <f t="shared" si="5"/>
        <v>B</v>
      </c>
      <c r="R48" s="119" t="str">
        <f t="shared" si="6"/>
        <v>Tuntas</v>
      </c>
      <c r="S48" s="111"/>
    </row>
    <row r="49" spans="1:19" s="112" customFormat="1" ht="30" customHeight="1" x14ac:dyDescent="0.25">
      <c r="A49" s="113">
        <v>36</v>
      </c>
      <c r="B49" s="114" t="str">
        <f>'Data &amp; Petunjuk'!B51</f>
        <v>YOGI CIPTA PRATAMA</v>
      </c>
      <c r="C49" s="107">
        <v>3</v>
      </c>
      <c r="D49" s="107">
        <v>4</v>
      </c>
      <c r="E49" s="116">
        <f t="shared" si="0"/>
        <v>3.5</v>
      </c>
      <c r="F49" s="107">
        <v>2</v>
      </c>
      <c r="G49" s="107">
        <v>3</v>
      </c>
      <c r="H49" s="107">
        <v>4</v>
      </c>
      <c r="I49" s="116">
        <f t="shared" si="1"/>
        <v>2.5</v>
      </c>
      <c r="J49" s="108">
        <v>2</v>
      </c>
      <c r="K49" s="108">
        <v>3</v>
      </c>
      <c r="L49" s="116">
        <f t="shared" si="2"/>
        <v>2.5</v>
      </c>
      <c r="M49" s="108">
        <v>3</v>
      </c>
      <c r="N49" s="108">
        <v>4</v>
      </c>
      <c r="O49" s="116">
        <f t="shared" si="3"/>
        <v>3.5</v>
      </c>
      <c r="P49" s="107">
        <f t="shared" si="4"/>
        <v>3</v>
      </c>
      <c r="Q49" s="118" t="str">
        <f t="shared" si="5"/>
        <v>B</v>
      </c>
      <c r="R49" s="119" t="str">
        <f t="shared" si="6"/>
        <v>Tuntas</v>
      </c>
      <c r="S49" s="111"/>
    </row>
    <row r="50" spans="1:19" s="112" customFormat="1" ht="30" customHeight="1" x14ac:dyDescent="0.25">
      <c r="A50" s="113">
        <v>37</v>
      </c>
      <c r="B50" s="114" t="str">
        <f>'Data &amp; Petunjuk'!B52</f>
        <v>ZAMZAMI ABDUL JABBAR</v>
      </c>
      <c r="C50" s="107">
        <v>3</v>
      </c>
      <c r="D50" s="107">
        <v>4</v>
      </c>
      <c r="E50" s="116">
        <f t="shared" si="0"/>
        <v>3.5</v>
      </c>
      <c r="F50" s="107">
        <v>2</v>
      </c>
      <c r="G50" s="107">
        <v>3</v>
      </c>
      <c r="H50" s="107">
        <v>4</v>
      </c>
      <c r="I50" s="116">
        <f t="shared" si="1"/>
        <v>2.5</v>
      </c>
      <c r="J50" s="108">
        <v>2</v>
      </c>
      <c r="K50" s="108">
        <v>3</v>
      </c>
      <c r="L50" s="116">
        <f t="shared" si="2"/>
        <v>2.5</v>
      </c>
      <c r="M50" s="108">
        <v>3</v>
      </c>
      <c r="N50" s="108">
        <v>4</v>
      </c>
      <c r="O50" s="116">
        <f t="shared" si="3"/>
        <v>3.5</v>
      </c>
      <c r="P50" s="107">
        <f t="shared" si="4"/>
        <v>3</v>
      </c>
      <c r="Q50" s="118" t="str">
        <f t="shared" si="5"/>
        <v>B</v>
      </c>
      <c r="R50" s="119" t="str">
        <f t="shared" si="6"/>
        <v>Tuntas</v>
      </c>
      <c r="S50" s="111"/>
    </row>
    <row r="51" spans="1:19" s="112" customFormat="1" ht="30" customHeight="1" x14ac:dyDescent="0.25">
      <c r="A51" s="113">
        <v>38</v>
      </c>
      <c r="B51" s="114">
        <f>'Data &amp; Petunjuk'!B53</f>
        <v>0</v>
      </c>
      <c r="C51" s="115"/>
      <c r="D51" s="115"/>
      <c r="E51" s="116" t="e">
        <f t="shared" si="0"/>
        <v>#DIV/0!</v>
      </c>
      <c r="F51" s="115"/>
      <c r="G51" s="117"/>
      <c r="H51" s="117"/>
      <c r="I51" s="116" t="e">
        <f t="shared" si="1"/>
        <v>#DIV/0!</v>
      </c>
      <c r="J51" s="116"/>
      <c r="K51" s="116"/>
      <c r="L51" s="116" t="e">
        <f t="shared" si="2"/>
        <v>#DIV/0!</v>
      </c>
      <c r="M51" s="117"/>
      <c r="N51" s="117"/>
      <c r="O51" s="116" t="e">
        <f t="shared" si="3"/>
        <v>#DIV/0!</v>
      </c>
      <c r="P51" s="107" t="e">
        <f t="shared" si="4"/>
        <v>#DIV/0!</v>
      </c>
      <c r="Q51" s="118" t="e">
        <f t="shared" si="5"/>
        <v>#DIV/0!</v>
      </c>
      <c r="R51" s="119" t="e">
        <f t="shared" si="6"/>
        <v>#DIV/0!</v>
      </c>
      <c r="S51" s="111"/>
    </row>
    <row r="52" spans="1:19" s="112" customFormat="1" ht="30" customHeight="1" x14ac:dyDescent="0.25">
      <c r="A52" s="113">
        <v>39</v>
      </c>
      <c r="B52" s="114">
        <f>'Data &amp; Petunjuk'!B54</f>
        <v>0</v>
      </c>
      <c r="C52" s="115"/>
      <c r="D52" s="115"/>
      <c r="E52" s="116" t="e">
        <f t="shared" si="0"/>
        <v>#DIV/0!</v>
      </c>
      <c r="F52" s="115"/>
      <c r="G52" s="117"/>
      <c r="H52" s="117"/>
      <c r="I52" s="116" t="e">
        <f t="shared" si="1"/>
        <v>#DIV/0!</v>
      </c>
      <c r="J52" s="116"/>
      <c r="K52" s="116"/>
      <c r="L52" s="116" t="e">
        <f t="shared" si="2"/>
        <v>#DIV/0!</v>
      </c>
      <c r="M52" s="117"/>
      <c r="N52" s="117"/>
      <c r="O52" s="116" t="e">
        <f t="shared" si="3"/>
        <v>#DIV/0!</v>
      </c>
      <c r="P52" s="107" t="e">
        <f t="shared" si="4"/>
        <v>#DIV/0!</v>
      </c>
      <c r="Q52" s="118" t="e">
        <f t="shared" si="5"/>
        <v>#DIV/0!</v>
      </c>
      <c r="R52" s="119" t="e">
        <f t="shared" si="6"/>
        <v>#DIV/0!</v>
      </c>
      <c r="S52" s="111"/>
    </row>
    <row r="53" spans="1:19" s="112" customFormat="1" ht="30" customHeight="1" x14ac:dyDescent="0.25">
      <c r="A53" s="120">
        <v>40</v>
      </c>
      <c r="B53" s="121">
        <f>'Data &amp; Petunjuk'!B55</f>
        <v>0</v>
      </c>
      <c r="C53" s="122"/>
      <c r="D53" s="122"/>
      <c r="E53" s="123" t="e">
        <f t="shared" si="0"/>
        <v>#DIV/0!</v>
      </c>
      <c r="F53" s="122"/>
      <c r="G53" s="124"/>
      <c r="H53" s="124"/>
      <c r="I53" s="123" t="e">
        <f t="shared" si="1"/>
        <v>#DIV/0!</v>
      </c>
      <c r="J53" s="123"/>
      <c r="K53" s="123"/>
      <c r="L53" s="123" t="e">
        <f t="shared" si="2"/>
        <v>#DIV/0!</v>
      </c>
      <c r="M53" s="124"/>
      <c r="N53" s="124"/>
      <c r="O53" s="123" t="e">
        <f t="shared" si="3"/>
        <v>#DIV/0!</v>
      </c>
      <c r="P53" s="107" t="e">
        <f t="shared" si="4"/>
        <v>#DIV/0!</v>
      </c>
      <c r="Q53" s="125" t="e">
        <f t="shared" si="5"/>
        <v>#DIV/0!</v>
      </c>
      <c r="R53" s="126" t="e">
        <f t="shared" si="6"/>
        <v>#DIV/0!</v>
      </c>
      <c r="S53" s="111"/>
    </row>
    <row r="54" spans="1:19" s="112" customFormat="1" ht="20.100000000000001" customHeight="1" x14ac:dyDescent="0.25">
      <c r="A54" s="127"/>
      <c r="B54" s="127" t="s">
        <v>22</v>
      </c>
      <c r="C54" s="128">
        <f>AVERAGE(C14:C53)</f>
        <v>3</v>
      </c>
      <c r="D54" s="128">
        <f t="shared" ref="D54:R54" si="7">AVERAGE(D14:D53)</f>
        <v>4</v>
      </c>
      <c r="E54" s="128" t="e">
        <f t="shared" si="7"/>
        <v>#DIV/0!</v>
      </c>
      <c r="F54" s="128">
        <f t="shared" si="7"/>
        <v>2</v>
      </c>
      <c r="G54" s="128">
        <f t="shared" si="7"/>
        <v>3</v>
      </c>
      <c r="H54" s="128"/>
      <c r="I54" s="128" t="e">
        <f t="shared" si="7"/>
        <v>#DIV/0!</v>
      </c>
      <c r="J54" s="128"/>
      <c r="K54" s="128"/>
      <c r="L54" s="128" t="e">
        <f t="shared" si="7"/>
        <v>#DIV/0!</v>
      </c>
      <c r="M54" s="128"/>
      <c r="N54" s="128"/>
      <c r="O54" s="128" t="e">
        <f t="shared" si="7"/>
        <v>#DIV/0!</v>
      </c>
      <c r="P54" s="128" t="e">
        <f t="shared" si="7"/>
        <v>#DIV/0!</v>
      </c>
      <c r="Q54" s="128" t="e">
        <f t="shared" si="7"/>
        <v>#DIV/0!</v>
      </c>
      <c r="R54" s="128" t="e">
        <f t="shared" si="7"/>
        <v>#DIV/0!</v>
      </c>
      <c r="S54" s="129"/>
    </row>
    <row r="55" spans="1:19" x14ac:dyDescent="0.25">
      <c r="A55" s="30"/>
      <c r="L55" s="35"/>
      <c r="M55" s="35"/>
      <c r="N55" s="35"/>
      <c r="S55" s="30"/>
    </row>
    <row r="56" spans="1:19" x14ac:dyDescent="0.25">
      <c r="A56" s="30"/>
      <c r="C56" s="53" t="s">
        <v>26</v>
      </c>
      <c r="D56" s="53" t="s">
        <v>67</v>
      </c>
      <c r="E56" s="53" t="s">
        <v>68</v>
      </c>
      <c r="F56" s="56" t="s">
        <v>85</v>
      </c>
      <c r="G56" s="53" t="s">
        <v>64</v>
      </c>
      <c r="H56" s="53" t="s">
        <v>24</v>
      </c>
      <c r="I56" s="16"/>
      <c r="L56" s="35"/>
      <c r="M56" s="35"/>
      <c r="N56" s="35"/>
      <c r="S56" s="30"/>
    </row>
    <row r="57" spans="1:19" ht="15.75" x14ac:dyDescent="0.25">
      <c r="A57" s="30"/>
      <c r="B57" s="35"/>
      <c r="C57" s="38" t="s">
        <v>25</v>
      </c>
      <c r="D57" s="38">
        <v>1</v>
      </c>
      <c r="E57" s="38">
        <v>1</v>
      </c>
      <c r="F57" s="39">
        <v>1</v>
      </c>
      <c r="G57" s="38">
        <v>1</v>
      </c>
      <c r="H57" s="57">
        <f>SUM(D57:G57)</f>
        <v>4</v>
      </c>
      <c r="I57" s="55"/>
      <c r="L57" s="35"/>
      <c r="M57" s="35"/>
      <c r="N57" s="35"/>
      <c r="S57" s="30"/>
    </row>
    <row r="58" spans="1:19" x14ac:dyDescent="0.25">
      <c r="A58" s="30"/>
      <c r="B58" s="34" t="s">
        <v>69</v>
      </c>
      <c r="L58" s="35"/>
      <c r="M58" s="35"/>
      <c r="N58" s="35"/>
      <c r="Q58" s="35" t="str">
        <f>'Data &amp; Petunjuk'!E9</f>
        <v>Bekasi,  12 Juni 2014</v>
      </c>
      <c r="S58" s="30"/>
    </row>
    <row r="59" spans="1:19" x14ac:dyDescent="0.25">
      <c r="A59" s="30"/>
      <c r="B59" s="34" t="str">
        <f>"Ka."&amp;'Data &amp; Petunjuk'!B11</f>
        <v>Ka.SMK NEGERI 3 KOTA BEKASI</v>
      </c>
      <c r="L59" s="40"/>
      <c r="M59" s="40"/>
      <c r="N59" s="40"/>
      <c r="O59" s="32"/>
      <c r="P59" s="32"/>
      <c r="Q59" s="33" t="s">
        <v>23</v>
      </c>
      <c r="R59" s="32"/>
      <c r="S59" s="30"/>
    </row>
    <row r="60" spans="1:19" x14ac:dyDescent="0.25">
      <c r="A60" s="30"/>
      <c r="L60" s="34"/>
      <c r="M60" s="34"/>
      <c r="N60" s="34"/>
      <c r="Q60" s="35"/>
      <c r="S60" s="30"/>
    </row>
    <row r="61" spans="1:19" x14ac:dyDescent="0.25">
      <c r="Q61" s="35"/>
    </row>
    <row r="62" spans="1:19" x14ac:dyDescent="0.25">
      <c r="Q62" s="40"/>
    </row>
    <row r="63" spans="1:19" x14ac:dyDescent="0.25">
      <c r="B63" s="34" t="str">
        <f>'Data &amp; Petunjuk'!B12</f>
        <v>Maman Sudiaman, S.Pd</v>
      </c>
      <c r="Q63" s="35" t="str">
        <f>'Data &amp; Petunjuk'!E7</f>
        <v>Risdiana Hidayat, SE</v>
      </c>
    </row>
    <row r="64" spans="1:19" x14ac:dyDescent="0.25">
      <c r="B64" s="34" t="str">
        <f>"NIP. "&amp;'Data &amp; Petunjuk'!B13</f>
        <v>NIP. 19661014 199802 1 002</v>
      </c>
      <c r="Q64" s="35" t="str">
        <f>"NIP. "&amp;'Data &amp; Petunjuk'!E8</f>
        <v xml:space="preserve">NIP. </v>
      </c>
    </row>
  </sheetData>
  <mergeCells count="21">
    <mergeCell ref="C1:R1"/>
    <mergeCell ref="C2:R2"/>
    <mergeCell ref="C3:R3"/>
    <mergeCell ref="C4:O6"/>
    <mergeCell ref="Q9:R9"/>
    <mergeCell ref="C10:E10"/>
    <mergeCell ref="A12:A13"/>
    <mergeCell ref="B12:B13"/>
    <mergeCell ref="C8:E8"/>
    <mergeCell ref="O8:P8"/>
    <mergeCell ref="C9:E9"/>
    <mergeCell ref="O9:P9"/>
    <mergeCell ref="G8:J8"/>
    <mergeCell ref="G9:J9"/>
    <mergeCell ref="K8:L8"/>
    <mergeCell ref="K9:L9"/>
    <mergeCell ref="S12:S13"/>
    <mergeCell ref="C12:E12"/>
    <mergeCell ref="F12:I12"/>
    <mergeCell ref="J12:L12"/>
    <mergeCell ref="M12:O12"/>
  </mergeCells>
  <pageMargins left="0.16" right="0.21" top="0.75" bottom="0.75" header="0.3" footer="0.3"/>
  <pageSetup paperSize="5" orientation="landscape" horizontalDpi="4294967293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N60"/>
  <sheetViews>
    <sheetView zoomScale="85" zoomScaleNormal="85" workbookViewId="0">
      <selection activeCell="E14" sqref="E14"/>
    </sheetView>
  </sheetViews>
  <sheetFormatPr defaultRowHeight="15" x14ac:dyDescent="0.25"/>
  <cols>
    <col min="1" max="1" width="4.5703125" style="54" bestFit="1" customWidth="1"/>
    <col min="2" max="2" width="28.5703125" style="54" customWidth="1"/>
    <col min="3" max="3" width="7.7109375" style="54" customWidth="1"/>
    <col min="4" max="4" width="7.7109375" style="64" customWidth="1"/>
    <col min="5" max="5" width="7.7109375" style="54" customWidth="1"/>
    <col min="6" max="6" width="17.28515625" style="54" customWidth="1"/>
    <col min="7" max="7" width="7.7109375" style="54" customWidth="1"/>
    <col min="8" max="8" width="7.7109375" style="64" customWidth="1"/>
    <col min="9" max="9" width="7.7109375" style="54" customWidth="1"/>
    <col min="10" max="10" width="17.42578125" style="54" customWidth="1"/>
    <col min="11" max="12" width="7.7109375" style="54" customWidth="1"/>
    <col min="13" max="13" width="16.28515625" style="54" customWidth="1"/>
    <col min="14" max="14" width="17.140625" style="54" customWidth="1"/>
  </cols>
  <sheetData>
    <row r="1" spans="1:14" x14ac:dyDescent="0.25">
      <c r="A1" s="141"/>
      <c r="B1" s="141"/>
      <c r="C1" s="245" t="s">
        <v>111</v>
      </c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7"/>
    </row>
    <row r="2" spans="1:14" ht="15.75" x14ac:dyDescent="0.25">
      <c r="A2" s="141"/>
      <c r="B2" s="141"/>
      <c r="C2" s="248" t="s">
        <v>112</v>
      </c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50"/>
    </row>
    <row r="3" spans="1:14" ht="23.25" x14ac:dyDescent="0.35">
      <c r="A3" s="141"/>
      <c r="B3" s="141"/>
      <c r="C3" s="237" t="s">
        <v>106</v>
      </c>
      <c r="D3" s="238"/>
      <c r="E3" s="238"/>
      <c r="F3" s="238"/>
      <c r="G3" s="238"/>
      <c r="H3" s="238"/>
      <c r="I3" s="238"/>
      <c r="J3" s="238"/>
      <c r="K3" s="238"/>
      <c r="L3" s="238"/>
      <c r="M3" s="238"/>
      <c r="N3" s="239"/>
    </row>
    <row r="4" spans="1:14" ht="15" customHeight="1" x14ac:dyDescent="0.25">
      <c r="A4" s="141"/>
      <c r="B4" s="141"/>
      <c r="C4" s="231" t="s">
        <v>0</v>
      </c>
      <c r="D4" s="232"/>
      <c r="E4" s="232"/>
      <c r="F4" s="232"/>
      <c r="G4" s="232"/>
      <c r="H4" s="232"/>
      <c r="I4" s="232"/>
      <c r="J4" s="232"/>
      <c r="K4" s="240"/>
      <c r="L4" s="240"/>
      <c r="M4" s="142"/>
      <c r="N4" s="143"/>
    </row>
    <row r="5" spans="1:14" ht="15" customHeight="1" x14ac:dyDescent="0.25">
      <c r="A5" s="141"/>
      <c r="B5" s="141"/>
      <c r="C5" s="233"/>
      <c r="D5" s="234"/>
      <c r="E5" s="234"/>
      <c r="F5" s="234"/>
      <c r="G5" s="234"/>
      <c r="H5" s="234"/>
      <c r="I5" s="234"/>
      <c r="J5" s="234"/>
      <c r="K5" s="241"/>
      <c r="L5" s="241"/>
      <c r="M5" s="144"/>
      <c r="N5" s="145"/>
    </row>
    <row r="6" spans="1:14" ht="15" customHeight="1" x14ac:dyDescent="0.25">
      <c r="A6" s="141"/>
      <c r="B6" s="141"/>
      <c r="C6" s="235"/>
      <c r="D6" s="236"/>
      <c r="E6" s="236"/>
      <c r="F6" s="236"/>
      <c r="G6" s="236"/>
      <c r="H6" s="236"/>
      <c r="I6" s="236"/>
      <c r="J6" s="236"/>
      <c r="K6" s="242"/>
      <c r="L6" s="242"/>
      <c r="M6" s="146"/>
      <c r="N6" s="147"/>
    </row>
    <row r="7" spans="1:14" ht="15.75" x14ac:dyDescent="0.25">
      <c r="A7" s="141"/>
      <c r="B7" s="141"/>
      <c r="C7" s="141"/>
      <c r="D7" s="141"/>
      <c r="E7" s="141"/>
      <c r="F7" s="141"/>
      <c r="G7" s="148"/>
      <c r="H7" s="148"/>
      <c r="I7" s="148"/>
      <c r="J7" s="148"/>
      <c r="K7" s="148"/>
      <c r="L7" s="148"/>
      <c r="M7" s="148"/>
      <c r="N7" s="149"/>
    </row>
    <row r="8" spans="1:14" x14ac:dyDescent="0.25">
      <c r="A8" s="141"/>
      <c r="B8" s="150" t="s">
        <v>73</v>
      </c>
      <c r="C8" s="151" t="str">
        <f>'Data &amp; Petunjuk'!B7</f>
        <v>Produktif TKJ ( Pemograman )</v>
      </c>
      <c r="D8" s="151"/>
      <c r="E8" s="151"/>
      <c r="F8" s="151"/>
      <c r="G8" s="141"/>
      <c r="H8" s="141"/>
      <c r="I8" s="152" t="s">
        <v>77</v>
      </c>
      <c r="J8" s="149" t="str">
        <f>'Data &amp; Petunjuk'!B9</f>
        <v>Genap</v>
      </c>
      <c r="K8" s="152"/>
      <c r="L8" s="153"/>
      <c r="M8" s="153"/>
      <c r="N8" s="141"/>
    </row>
    <row r="9" spans="1:14" x14ac:dyDescent="0.25">
      <c r="A9" s="141"/>
      <c r="B9" s="150" t="s">
        <v>74</v>
      </c>
      <c r="C9" s="151" t="str">
        <f>'Data &amp; Petunjuk'!B8</f>
        <v>X TKJ 4</v>
      </c>
      <c r="D9" s="151"/>
      <c r="E9" s="151"/>
      <c r="F9" s="151"/>
      <c r="G9" s="141"/>
      <c r="H9" s="141"/>
      <c r="I9" s="150" t="s">
        <v>76</v>
      </c>
      <c r="J9" s="154" t="str">
        <f>'Data &amp; Petunjuk'!B10</f>
        <v>2013/2014</v>
      </c>
      <c r="K9" s="150"/>
      <c r="L9" s="153"/>
      <c r="M9" s="153"/>
      <c r="N9" s="141"/>
    </row>
    <row r="10" spans="1:14" x14ac:dyDescent="0.25">
      <c r="A10" s="141"/>
      <c r="B10" s="150"/>
      <c r="C10" s="151"/>
      <c r="D10" s="151"/>
      <c r="E10" s="151"/>
      <c r="F10" s="151"/>
      <c r="G10" s="155"/>
      <c r="H10" s="155"/>
      <c r="I10" s="155"/>
      <c r="J10" s="155"/>
      <c r="K10" s="155"/>
      <c r="L10" s="153"/>
      <c r="M10" s="153"/>
      <c r="N10" s="141"/>
    </row>
    <row r="11" spans="1:14" ht="9" customHeight="1" x14ac:dyDescent="0.25">
      <c r="A11" s="141"/>
      <c r="B11" s="141"/>
      <c r="C11" s="154"/>
      <c r="D11" s="154"/>
      <c r="E11" s="154"/>
      <c r="F11" s="154"/>
      <c r="G11" s="141"/>
      <c r="H11" s="141"/>
      <c r="I11" s="141"/>
      <c r="J11" s="141"/>
      <c r="K11" s="141"/>
      <c r="L11" s="141"/>
      <c r="M11" s="141"/>
      <c r="N11" s="141"/>
    </row>
    <row r="12" spans="1:14" s="8" customFormat="1" x14ac:dyDescent="0.25">
      <c r="A12" s="230" t="s">
        <v>1</v>
      </c>
      <c r="B12" s="230" t="s">
        <v>2</v>
      </c>
      <c r="C12" s="251" t="s">
        <v>28</v>
      </c>
      <c r="D12" s="252"/>
      <c r="E12" s="252"/>
      <c r="F12" s="253"/>
      <c r="G12" s="254" t="s">
        <v>35</v>
      </c>
      <c r="H12" s="255"/>
      <c r="I12" s="255"/>
      <c r="J12" s="256"/>
      <c r="K12" s="230" t="s">
        <v>87</v>
      </c>
      <c r="L12" s="230"/>
      <c r="M12" s="230"/>
      <c r="N12" s="243" t="s">
        <v>79</v>
      </c>
    </row>
    <row r="13" spans="1:14" x14ac:dyDescent="0.25">
      <c r="A13" s="230"/>
      <c r="B13" s="230"/>
      <c r="C13" s="156" t="s">
        <v>93</v>
      </c>
      <c r="D13" s="156" t="s">
        <v>92</v>
      </c>
      <c r="E13" s="157" t="s">
        <v>89</v>
      </c>
      <c r="F13" s="157" t="s">
        <v>90</v>
      </c>
      <c r="G13" s="156" t="s">
        <v>93</v>
      </c>
      <c r="H13" s="156" t="s">
        <v>92</v>
      </c>
      <c r="I13" s="157" t="s">
        <v>89</v>
      </c>
      <c r="J13" s="157" t="s">
        <v>90</v>
      </c>
      <c r="K13" s="158" t="s">
        <v>88</v>
      </c>
      <c r="L13" s="158" t="s">
        <v>89</v>
      </c>
      <c r="M13" s="158" t="s">
        <v>90</v>
      </c>
      <c r="N13" s="244"/>
    </row>
    <row r="14" spans="1:14" s="80" customFormat="1" ht="23.25" customHeight="1" x14ac:dyDescent="0.25">
      <c r="A14" s="159">
        <v>1</v>
      </c>
      <c r="B14" s="160" t="str">
        <f>'Data &amp; Petunjuk'!B16</f>
        <v>AGUS YOGANDI</v>
      </c>
      <c r="C14" s="161">
        <f>Pengetahuan!P14</f>
        <v>75.625</v>
      </c>
      <c r="D14" s="161">
        <f>Pengetahuan!Q14</f>
        <v>3.0249999999999999</v>
      </c>
      <c r="E14" s="162" t="str">
        <f>Pengetahuan!R14</f>
        <v>B+</v>
      </c>
      <c r="F14" s="163" t="str">
        <f>Pengetahuan!T14</f>
        <v>Terlampaui</v>
      </c>
      <c r="G14" s="161">
        <f>Ketrampilan!Q14</f>
        <v>73.75</v>
      </c>
      <c r="H14" s="161">
        <f>Ketrampilan!R14</f>
        <v>2.95</v>
      </c>
      <c r="I14" s="162" t="str">
        <f>Ketrampilan!S14</f>
        <v>B</v>
      </c>
      <c r="J14" s="163" t="s">
        <v>153</v>
      </c>
      <c r="K14" s="162">
        <f>Sikap!P14</f>
        <v>3</v>
      </c>
      <c r="L14" s="162" t="str">
        <f>Sikap!Q14</f>
        <v>B</v>
      </c>
      <c r="M14" s="163" t="s">
        <v>154</v>
      </c>
      <c r="N14" s="159"/>
    </row>
    <row r="15" spans="1:14" s="80" customFormat="1" ht="23.25" customHeight="1" x14ac:dyDescent="0.25">
      <c r="A15" s="159">
        <v>2</v>
      </c>
      <c r="B15" s="160" t="str">
        <f>'Data &amp; Petunjuk'!B17</f>
        <v>ARIEF PANDJI WIDJANARKO</v>
      </c>
      <c r="C15" s="161">
        <f>Pengetahuan!P15</f>
        <v>79</v>
      </c>
      <c r="D15" s="161">
        <f>Pengetahuan!Q15</f>
        <v>3.16</v>
      </c>
      <c r="E15" s="162" t="str">
        <f>Pengetahuan!R15</f>
        <v>B+</v>
      </c>
      <c r="F15" s="163" t="str">
        <f>Pengetahuan!T15</f>
        <v>Terlampaui</v>
      </c>
      <c r="G15" s="161">
        <f>Ketrampilan!Q15</f>
        <v>71.875</v>
      </c>
      <c r="H15" s="161">
        <f>Ketrampilan!R15</f>
        <v>2.875</v>
      </c>
      <c r="I15" s="162" t="str">
        <f>Ketrampilan!S15</f>
        <v>B</v>
      </c>
      <c r="J15" s="163" t="s">
        <v>153</v>
      </c>
      <c r="K15" s="162">
        <f>Sikap!P15</f>
        <v>3</v>
      </c>
      <c r="L15" s="162" t="str">
        <f>Sikap!Q15</f>
        <v>B</v>
      </c>
      <c r="M15" s="163" t="s">
        <v>154</v>
      </c>
      <c r="N15" s="159"/>
    </row>
    <row r="16" spans="1:14" s="80" customFormat="1" ht="23.25" customHeight="1" x14ac:dyDescent="0.25">
      <c r="A16" s="159">
        <v>3</v>
      </c>
      <c r="B16" s="160" t="str">
        <f>'Data &amp; Petunjuk'!B18</f>
        <v>ARUM TEGUH PROYOGO</v>
      </c>
      <c r="C16" s="161">
        <f>Pengetahuan!P16</f>
        <v>76</v>
      </c>
      <c r="D16" s="161">
        <f>Pengetahuan!Q16</f>
        <v>3.04</v>
      </c>
      <c r="E16" s="162" t="str">
        <f>Pengetahuan!R16</f>
        <v>B+</v>
      </c>
      <c r="F16" s="163" t="str">
        <f>Pengetahuan!T16</f>
        <v>Terlampaui</v>
      </c>
      <c r="G16" s="161">
        <f>Ketrampilan!Q16</f>
        <v>71.25</v>
      </c>
      <c r="H16" s="161">
        <f>Ketrampilan!R16</f>
        <v>2.85</v>
      </c>
      <c r="I16" s="162" t="str">
        <f>Ketrampilan!S16</f>
        <v>B</v>
      </c>
      <c r="J16" s="163" t="s">
        <v>153</v>
      </c>
      <c r="K16" s="162">
        <f>Sikap!P16</f>
        <v>3</v>
      </c>
      <c r="L16" s="162" t="str">
        <f>Sikap!Q16</f>
        <v>B</v>
      </c>
      <c r="M16" s="163" t="s">
        <v>154</v>
      </c>
      <c r="N16" s="159"/>
    </row>
    <row r="17" spans="1:14" s="80" customFormat="1" ht="23.25" customHeight="1" x14ac:dyDescent="0.25">
      <c r="A17" s="159">
        <v>4</v>
      </c>
      <c r="B17" s="160" t="str">
        <f>'Data &amp; Petunjuk'!B19</f>
        <v>AWAL MAULANA MARYADI</v>
      </c>
      <c r="C17" s="161">
        <f>Pengetahuan!P17</f>
        <v>75.8125</v>
      </c>
      <c r="D17" s="161">
        <f>Pengetahuan!Q17</f>
        <v>3.0325000000000002</v>
      </c>
      <c r="E17" s="162" t="str">
        <f>Pengetahuan!R17</f>
        <v>B+</v>
      </c>
      <c r="F17" s="163" t="str">
        <f>Pengetahuan!T17</f>
        <v>Terlampaui</v>
      </c>
      <c r="G17" s="161">
        <f>Ketrampilan!Q17</f>
        <v>75.625</v>
      </c>
      <c r="H17" s="161">
        <f>Ketrampilan!R17</f>
        <v>3.0249999999999999</v>
      </c>
      <c r="I17" s="162" t="str">
        <f>Ketrampilan!S17</f>
        <v>B+</v>
      </c>
      <c r="J17" s="163" t="s">
        <v>153</v>
      </c>
      <c r="K17" s="162">
        <f>Sikap!P17</f>
        <v>3</v>
      </c>
      <c r="L17" s="162" t="str">
        <f>Sikap!Q17</f>
        <v>B</v>
      </c>
      <c r="M17" s="163" t="s">
        <v>154</v>
      </c>
      <c r="N17" s="159"/>
    </row>
    <row r="18" spans="1:14" s="80" customFormat="1" ht="23.25" customHeight="1" x14ac:dyDescent="0.25">
      <c r="A18" s="159">
        <v>5</v>
      </c>
      <c r="B18" s="160" t="str">
        <f>'Data &amp; Petunjuk'!B20</f>
        <v>AYU MARDHOTILLAH</v>
      </c>
      <c r="C18" s="161">
        <f>Pengetahuan!P18</f>
        <v>75.8125</v>
      </c>
      <c r="D18" s="161">
        <f>Pengetahuan!Q18</f>
        <v>3.0325000000000002</v>
      </c>
      <c r="E18" s="162" t="str">
        <f>Pengetahuan!R18</f>
        <v>B+</v>
      </c>
      <c r="F18" s="163" t="str">
        <f>Pengetahuan!T18</f>
        <v>Terlampaui</v>
      </c>
      <c r="G18" s="161">
        <f>Ketrampilan!Q18</f>
        <v>79.375</v>
      </c>
      <c r="H18" s="161">
        <f>Ketrampilan!R18</f>
        <v>3.1749999999999998</v>
      </c>
      <c r="I18" s="162" t="str">
        <f>Ketrampilan!S18</f>
        <v>B+</v>
      </c>
      <c r="J18" s="163" t="s">
        <v>153</v>
      </c>
      <c r="K18" s="162">
        <f>Sikap!P18</f>
        <v>3</v>
      </c>
      <c r="L18" s="162" t="str">
        <f>Sikap!Q18</f>
        <v>B</v>
      </c>
      <c r="M18" s="163" t="s">
        <v>154</v>
      </c>
      <c r="N18" s="159"/>
    </row>
    <row r="19" spans="1:14" s="80" customFormat="1" ht="23.25" customHeight="1" x14ac:dyDescent="0.25">
      <c r="A19" s="159">
        <v>6</v>
      </c>
      <c r="B19" s="160" t="str">
        <f>'Data &amp; Petunjuk'!B21</f>
        <v>BAYU KURNIADI</v>
      </c>
      <c r="C19" s="161">
        <f>Pengetahuan!P19</f>
        <v>78.25</v>
      </c>
      <c r="D19" s="161">
        <f>Pengetahuan!Q19</f>
        <v>3.13</v>
      </c>
      <c r="E19" s="162" t="str">
        <f>Pengetahuan!R19</f>
        <v>B+</v>
      </c>
      <c r="F19" s="163" t="str">
        <f>Pengetahuan!T19</f>
        <v>Terlampaui</v>
      </c>
      <c r="G19" s="161">
        <f>Ketrampilan!Q19</f>
        <v>78.75</v>
      </c>
      <c r="H19" s="161">
        <f>Ketrampilan!R19</f>
        <v>3.15</v>
      </c>
      <c r="I19" s="162" t="str">
        <f>Ketrampilan!S19</f>
        <v>B+</v>
      </c>
      <c r="J19" s="163" t="s">
        <v>153</v>
      </c>
      <c r="K19" s="162">
        <f>Sikap!P19</f>
        <v>3</v>
      </c>
      <c r="L19" s="162" t="str">
        <f>Sikap!Q19</f>
        <v>B</v>
      </c>
      <c r="M19" s="163" t="s">
        <v>154</v>
      </c>
      <c r="N19" s="159"/>
    </row>
    <row r="20" spans="1:14" s="80" customFormat="1" ht="23.25" customHeight="1" x14ac:dyDescent="0.25">
      <c r="A20" s="159">
        <v>7</v>
      </c>
      <c r="B20" s="160" t="str">
        <f>'Data &amp; Petunjuk'!B22</f>
        <v>DAVIN DJULIAN</v>
      </c>
      <c r="C20" s="161">
        <f>Pengetahuan!P20</f>
        <v>79.1875</v>
      </c>
      <c r="D20" s="161">
        <f>Pengetahuan!Q20</f>
        <v>3.1675</v>
      </c>
      <c r="E20" s="162" t="str">
        <f>Pengetahuan!R20</f>
        <v>B+</v>
      </c>
      <c r="F20" s="163" t="str">
        <f>Pengetahuan!T20</f>
        <v>Terlampaui</v>
      </c>
      <c r="G20" s="161">
        <f>Ketrampilan!Q20</f>
        <v>74.375</v>
      </c>
      <c r="H20" s="161">
        <f>Ketrampilan!R20</f>
        <v>2.9750000000000001</v>
      </c>
      <c r="I20" s="162" t="str">
        <f>Ketrampilan!S20</f>
        <v>B</v>
      </c>
      <c r="J20" s="163" t="s">
        <v>153</v>
      </c>
      <c r="K20" s="162">
        <f>Sikap!P20</f>
        <v>3</v>
      </c>
      <c r="L20" s="162" t="str">
        <f>Sikap!Q20</f>
        <v>B</v>
      </c>
      <c r="M20" s="163" t="s">
        <v>154</v>
      </c>
      <c r="N20" s="159"/>
    </row>
    <row r="21" spans="1:14" s="80" customFormat="1" ht="23.25" customHeight="1" x14ac:dyDescent="0.25">
      <c r="A21" s="159">
        <v>8</v>
      </c>
      <c r="B21" s="160" t="str">
        <f>'Data &amp; Petunjuk'!B23</f>
        <v>DIAN FITRIA SARI</v>
      </c>
      <c r="C21" s="161">
        <f>Pengetahuan!P21</f>
        <v>75.25</v>
      </c>
      <c r="D21" s="161">
        <f>Pengetahuan!Q21</f>
        <v>3.01</v>
      </c>
      <c r="E21" s="162" t="str">
        <f>Pengetahuan!R21</f>
        <v>B+</v>
      </c>
      <c r="F21" s="163" t="str">
        <f>Pengetahuan!T21</f>
        <v>Terlampaui</v>
      </c>
      <c r="G21" s="161">
        <f>Ketrampilan!Q21</f>
        <v>73.75</v>
      </c>
      <c r="H21" s="161">
        <f>Ketrampilan!R21</f>
        <v>2.95</v>
      </c>
      <c r="I21" s="162" t="str">
        <f>Ketrampilan!S21</f>
        <v>B</v>
      </c>
      <c r="J21" s="163" t="s">
        <v>153</v>
      </c>
      <c r="K21" s="162">
        <f>Sikap!P21</f>
        <v>3</v>
      </c>
      <c r="L21" s="162" t="str">
        <f>Sikap!Q21</f>
        <v>B</v>
      </c>
      <c r="M21" s="163" t="s">
        <v>154</v>
      </c>
      <c r="N21" s="159"/>
    </row>
    <row r="22" spans="1:14" s="80" customFormat="1" ht="23.25" customHeight="1" x14ac:dyDescent="0.25">
      <c r="A22" s="159">
        <v>9</v>
      </c>
      <c r="B22" s="160" t="str">
        <f>'Data &amp; Petunjuk'!B24</f>
        <v>DICKY HENDRIK KUSBIANTORO</v>
      </c>
      <c r="C22" s="161">
        <f>Pengetahuan!P22</f>
        <v>78.25</v>
      </c>
      <c r="D22" s="161">
        <f>Pengetahuan!Q22</f>
        <v>3.13</v>
      </c>
      <c r="E22" s="162" t="str">
        <f>Pengetahuan!R22</f>
        <v>B+</v>
      </c>
      <c r="F22" s="163" t="str">
        <f>Pengetahuan!T22</f>
        <v>Terlampaui</v>
      </c>
      <c r="G22" s="161">
        <f>Ketrampilan!Q22</f>
        <v>73.75</v>
      </c>
      <c r="H22" s="161">
        <f>Ketrampilan!R22</f>
        <v>2.95</v>
      </c>
      <c r="I22" s="162" t="str">
        <f>Ketrampilan!S22</f>
        <v>B</v>
      </c>
      <c r="J22" s="163" t="s">
        <v>153</v>
      </c>
      <c r="K22" s="162">
        <f>Sikap!P22</f>
        <v>3</v>
      </c>
      <c r="L22" s="162" t="str">
        <f>Sikap!Q22</f>
        <v>B</v>
      </c>
      <c r="M22" s="163" t="s">
        <v>154</v>
      </c>
      <c r="N22" s="159"/>
    </row>
    <row r="23" spans="1:14" s="80" customFormat="1" ht="23.25" customHeight="1" x14ac:dyDescent="0.25">
      <c r="A23" s="159">
        <v>10</v>
      </c>
      <c r="B23" s="160" t="str">
        <f>'Data &amp; Petunjuk'!B25</f>
        <v>DWI FITRI ANGGRAEINI</v>
      </c>
      <c r="C23" s="161">
        <f>Pengetahuan!P23</f>
        <v>75.1875</v>
      </c>
      <c r="D23" s="161">
        <f>Pengetahuan!Q23</f>
        <v>3.0074999999999998</v>
      </c>
      <c r="E23" s="162" t="str">
        <f>Pengetahuan!R23</f>
        <v>B+</v>
      </c>
      <c r="F23" s="163" t="str">
        <f>Pengetahuan!T23</f>
        <v>Terlampaui</v>
      </c>
      <c r="G23" s="161">
        <f>Ketrampilan!Q23</f>
        <v>76.25</v>
      </c>
      <c r="H23" s="161">
        <f>Ketrampilan!R23</f>
        <v>3.05</v>
      </c>
      <c r="I23" s="162" t="str">
        <f>Ketrampilan!S23</f>
        <v>B+</v>
      </c>
      <c r="J23" s="163" t="s">
        <v>153</v>
      </c>
      <c r="K23" s="162">
        <f>Sikap!P23</f>
        <v>3</v>
      </c>
      <c r="L23" s="162" t="str">
        <f>Sikap!Q23</f>
        <v>B</v>
      </c>
      <c r="M23" s="163" t="s">
        <v>154</v>
      </c>
      <c r="N23" s="159"/>
    </row>
    <row r="24" spans="1:14" s="80" customFormat="1" ht="23.25" customHeight="1" x14ac:dyDescent="0.25">
      <c r="A24" s="159">
        <v>11</v>
      </c>
      <c r="B24" s="160" t="str">
        <f>'Data &amp; Petunjuk'!B26</f>
        <v>ERLANGGA GUSTI AJI</v>
      </c>
      <c r="C24" s="161">
        <f>Pengetahuan!P24</f>
        <v>75.75</v>
      </c>
      <c r="D24" s="161">
        <f>Pengetahuan!Q24</f>
        <v>3.03</v>
      </c>
      <c r="E24" s="162" t="str">
        <f>Pengetahuan!R24</f>
        <v>B+</v>
      </c>
      <c r="F24" s="163" t="str">
        <f>Pengetahuan!T24</f>
        <v>Terlampaui</v>
      </c>
      <c r="G24" s="161">
        <f>Ketrampilan!Q24</f>
        <v>79.375</v>
      </c>
      <c r="H24" s="161">
        <f>Ketrampilan!R24</f>
        <v>3.1749999999999998</v>
      </c>
      <c r="I24" s="162" t="str">
        <f>Ketrampilan!S24</f>
        <v>B+</v>
      </c>
      <c r="J24" s="163" t="s">
        <v>153</v>
      </c>
      <c r="K24" s="162">
        <f>Sikap!P24</f>
        <v>3</v>
      </c>
      <c r="L24" s="162" t="str">
        <f>Sikap!Q24</f>
        <v>B</v>
      </c>
      <c r="M24" s="163" t="s">
        <v>154</v>
      </c>
      <c r="N24" s="159"/>
    </row>
    <row r="25" spans="1:14" s="80" customFormat="1" ht="23.25" customHeight="1" x14ac:dyDescent="0.25">
      <c r="A25" s="159">
        <v>12</v>
      </c>
      <c r="B25" s="160" t="str">
        <f>'Data &amp; Petunjuk'!B27</f>
        <v>EZA RIZKY RAMADHAN</v>
      </c>
      <c r="C25" s="161">
        <f>Pengetahuan!P25</f>
        <v>78.0625</v>
      </c>
      <c r="D25" s="161">
        <f>Pengetahuan!Q25</f>
        <v>3.1225000000000001</v>
      </c>
      <c r="E25" s="162" t="str">
        <f>Pengetahuan!R25</f>
        <v>B+</v>
      </c>
      <c r="F25" s="163" t="str">
        <f>Pengetahuan!T25</f>
        <v>Terlampaui</v>
      </c>
      <c r="G25" s="161">
        <f>Ketrampilan!Q25</f>
        <v>77.5</v>
      </c>
      <c r="H25" s="161">
        <f>Ketrampilan!R25</f>
        <v>3.1</v>
      </c>
      <c r="I25" s="162" t="str">
        <f>Ketrampilan!S25</f>
        <v>B+</v>
      </c>
      <c r="J25" s="163" t="s">
        <v>153</v>
      </c>
      <c r="K25" s="162">
        <f>Sikap!P25</f>
        <v>3</v>
      </c>
      <c r="L25" s="162" t="str">
        <f>Sikap!Q25</f>
        <v>B</v>
      </c>
      <c r="M25" s="163" t="s">
        <v>154</v>
      </c>
      <c r="N25" s="159"/>
    </row>
    <row r="26" spans="1:14" s="80" customFormat="1" ht="23.25" customHeight="1" x14ac:dyDescent="0.25">
      <c r="A26" s="159">
        <v>13</v>
      </c>
      <c r="B26" s="160" t="str">
        <f>'Data &amp; Petunjuk'!B28</f>
        <v>FERDINANDO KYRENIUS KRISTOPER</v>
      </c>
      <c r="C26" s="161">
        <f>Pengetahuan!P26</f>
        <v>75.375</v>
      </c>
      <c r="D26" s="161">
        <f>Pengetahuan!Q26</f>
        <v>3.0150000000000001</v>
      </c>
      <c r="E26" s="162" t="str">
        <f>Pengetahuan!R26</f>
        <v>B+</v>
      </c>
      <c r="F26" s="163" t="str">
        <f>Pengetahuan!T26</f>
        <v>Terlampaui</v>
      </c>
      <c r="G26" s="161">
        <f>Ketrampilan!Q26</f>
        <v>75.625</v>
      </c>
      <c r="H26" s="161">
        <f>Ketrampilan!R26</f>
        <v>3.0249999999999999</v>
      </c>
      <c r="I26" s="162" t="str">
        <f>Ketrampilan!S26</f>
        <v>B+</v>
      </c>
      <c r="J26" s="163" t="s">
        <v>153</v>
      </c>
      <c r="K26" s="162">
        <f>Sikap!P26</f>
        <v>3</v>
      </c>
      <c r="L26" s="162" t="str">
        <f>Sikap!Q26</f>
        <v>B</v>
      </c>
      <c r="M26" s="163" t="s">
        <v>154</v>
      </c>
      <c r="N26" s="159"/>
    </row>
    <row r="27" spans="1:14" s="80" customFormat="1" ht="23.25" customHeight="1" x14ac:dyDescent="0.25">
      <c r="A27" s="159">
        <v>14</v>
      </c>
      <c r="B27" s="160" t="str">
        <f>'Data &amp; Petunjuk'!B29</f>
        <v>HAFIZH MUHAMMAD RIFQI S</v>
      </c>
      <c r="C27" s="161">
        <f>Pengetahuan!P27</f>
        <v>75.875</v>
      </c>
      <c r="D27" s="161">
        <f>Pengetahuan!Q27</f>
        <v>3.0350000000000001</v>
      </c>
      <c r="E27" s="162" t="str">
        <f>Pengetahuan!R27</f>
        <v>B+</v>
      </c>
      <c r="F27" s="163" t="str">
        <f>Pengetahuan!T27</f>
        <v>Terlampaui</v>
      </c>
      <c r="G27" s="161">
        <f>Ketrampilan!Q27</f>
        <v>74.375</v>
      </c>
      <c r="H27" s="161">
        <f>Ketrampilan!R27</f>
        <v>2.9750000000000001</v>
      </c>
      <c r="I27" s="162" t="str">
        <f>Ketrampilan!S27</f>
        <v>B</v>
      </c>
      <c r="J27" s="163" t="s">
        <v>153</v>
      </c>
      <c r="K27" s="162">
        <f>Sikap!P27</f>
        <v>3</v>
      </c>
      <c r="L27" s="162" t="str">
        <f>Sikap!Q27</f>
        <v>B</v>
      </c>
      <c r="M27" s="163" t="s">
        <v>154</v>
      </c>
      <c r="N27" s="159"/>
    </row>
    <row r="28" spans="1:14" s="80" customFormat="1" ht="23.25" customHeight="1" x14ac:dyDescent="0.25">
      <c r="A28" s="159">
        <v>15</v>
      </c>
      <c r="B28" s="160" t="str">
        <f>'Data &amp; Petunjuk'!B30</f>
        <v>KELVIN RUBIYANTO</v>
      </c>
      <c r="C28" s="161">
        <f>Pengetahuan!P28</f>
        <v>75.875</v>
      </c>
      <c r="D28" s="161">
        <f>Pengetahuan!Q28</f>
        <v>3.0350000000000001</v>
      </c>
      <c r="E28" s="162" t="str">
        <f>Pengetahuan!R28</f>
        <v>B+</v>
      </c>
      <c r="F28" s="163" t="str">
        <f>Pengetahuan!T28</f>
        <v>Terlampaui</v>
      </c>
      <c r="G28" s="161">
        <f>Ketrampilan!Q28</f>
        <v>76.25</v>
      </c>
      <c r="H28" s="161">
        <f>Ketrampilan!R28</f>
        <v>3.05</v>
      </c>
      <c r="I28" s="162" t="str">
        <f>Ketrampilan!S28</f>
        <v>B+</v>
      </c>
      <c r="J28" s="163" t="s">
        <v>153</v>
      </c>
      <c r="K28" s="162">
        <f>Sikap!P28</f>
        <v>3</v>
      </c>
      <c r="L28" s="162" t="str">
        <f>Sikap!Q28</f>
        <v>B</v>
      </c>
      <c r="M28" s="163" t="s">
        <v>154</v>
      </c>
      <c r="N28" s="159"/>
    </row>
    <row r="29" spans="1:14" s="80" customFormat="1" ht="23.25" customHeight="1" x14ac:dyDescent="0.25">
      <c r="A29" s="159">
        <v>16</v>
      </c>
      <c r="B29" s="160" t="str">
        <f>'Data &amp; Petunjuk'!B31</f>
        <v>KINANTI PUSPITA SARI</v>
      </c>
      <c r="C29" s="161">
        <f>Pengetahuan!P29</f>
        <v>79.0625</v>
      </c>
      <c r="D29" s="161">
        <f>Pengetahuan!Q29</f>
        <v>3.1625000000000001</v>
      </c>
      <c r="E29" s="162" t="str">
        <f>Pengetahuan!R29</f>
        <v>B+</v>
      </c>
      <c r="F29" s="163" t="str">
        <f>Pengetahuan!T29</f>
        <v>Terlampaui</v>
      </c>
      <c r="G29" s="161">
        <f>Ketrampilan!Q29</f>
        <v>79.375</v>
      </c>
      <c r="H29" s="161">
        <f>Ketrampilan!R29</f>
        <v>3.1749999999999998</v>
      </c>
      <c r="I29" s="162" t="str">
        <f>Ketrampilan!S29</f>
        <v>B+</v>
      </c>
      <c r="J29" s="163" t="s">
        <v>153</v>
      </c>
      <c r="K29" s="162">
        <f>Sikap!P29</f>
        <v>3</v>
      </c>
      <c r="L29" s="162" t="str">
        <f>Sikap!Q29</f>
        <v>B</v>
      </c>
      <c r="M29" s="163" t="s">
        <v>154</v>
      </c>
      <c r="N29" s="159"/>
    </row>
    <row r="30" spans="1:14" s="80" customFormat="1" ht="23.25" customHeight="1" x14ac:dyDescent="0.25">
      <c r="A30" s="159">
        <v>17</v>
      </c>
      <c r="B30" s="160" t="str">
        <f>'Data &amp; Petunjuk'!B32</f>
        <v>LILY ERDIANA</v>
      </c>
      <c r="C30" s="161">
        <f>Pengetahuan!P30</f>
        <v>76.5625</v>
      </c>
      <c r="D30" s="161">
        <f>Pengetahuan!Q30</f>
        <v>3.0625</v>
      </c>
      <c r="E30" s="162" t="str">
        <f>Pengetahuan!R30</f>
        <v>B+</v>
      </c>
      <c r="F30" s="163" t="str">
        <f>Pengetahuan!T30</f>
        <v>Terlampaui</v>
      </c>
      <c r="G30" s="161">
        <f>Ketrampilan!Q30</f>
        <v>76.25</v>
      </c>
      <c r="H30" s="161">
        <f>Ketrampilan!R30</f>
        <v>3.05</v>
      </c>
      <c r="I30" s="162" t="str">
        <f>Ketrampilan!S30</f>
        <v>B+</v>
      </c>
      <c r="J30" s="163" t="s">
        <v>153</v>
      </c>
      <c r="K30" s="162">
        <f>Sikap!P30</f>
        <v>3</v>
      </c>
      <c r="L30" s="162" t="str">
        <f>Sikap!Q30</f>
        <v>B</v>
      </c>
      <c r="M30" s="163" t="s">
        <v>154</v>
      </c>
      <c r="N30" s="159"/>
    </row>
    <row r="31" spans="1:14" s="80" customFormat="1" ht="23.25" customHeight="1" x14ac:dyDescent="0.25">
      <c r="A31" s="159">
        <v>18</v>
      </c>
      <c r="B31" s="160" t="str">
        <f>'Data &amp; Petunjuk'!B33</f>
        <v>LISNA UTIPAH</v>
      </c>
      <c r="C31" s="161">
        <f>Pengetahuan!P31</f>
        <v>79.1875</v>
      </c>
      <c r="D31" s="161">
        <f>Pengetahuan!Q31</f>
        <v>3.1675</v>
      </c>
      <c r="E31" s="162" t="str">
        <f>Pengetahuan!R31</f>
        <v>B+</v>
      </c>
      <c r="F31" s="163" t="str">
        <f>Pengetahuan!T31</f>
        <v>Terlampaui</v>
      </c>
      <c r="G31" s="161">
        <f>Ketrampilan!Q31</f>
        <v>77.5</v>
      </c>
      <c r="H31" s="161">
        <f>Ketrampilan!R31</f>
        <v>3.1</v>
      </c>
      <c r="I31" s="162" t="str">
        <f>Ketrampilan!S31</f>
        <v>B+</v>
      </c>
      <c r="J31" s="163" t="s">
        <v>153</v>
      </c>
      <c r="K31" s="162">
        <f>Sikap!P31</f>
        <v>3</v>
      </c>
      <c r="L31" s="162" t="str">
        <f>Sikap!Q31</f>
        <v>B</v>
      </c>
      <c r="M31" s="163" t="s">
        <v>154</v>
      </c>
      <c r="N31" s="159"/>
    </row>
    <row r="32" spans="1:14" s="80" customFormat="1" ht="23.25" customHeight="1" x14ac:dyDescent="0.25">
      <c r="A32" s="159">
        <v>19</v>
      </c>
      <c r="B32" s="160" t="str">
        <f>'Data &amp; Petunjuk'!B34</f>
        <v>MU'ADZ AKMAL YUSUF</v>
      </c>
      <c r="C32" s="161">
        <f>Pengetahuan!P32</f>
        <v>81.0625</v>
      </c>
      <c r="D32" s="161">
        <f>Pengetahuan!Q32</f>
        <v>3.2425000000000002</v>
      </c>
      <c r="E32" s="162" t="str">
        <f>Pengetahuan!R32</f>
        <v>B+</v>
      </c>
      <c r="F32" s="163" t="str">
        <f>Pengetahuan!T32</f>
        <v>Terlampaui</v>
      </c>
      <c r="G32" s="161">
        <f>Ketrampilan!Q32</f>
        <v>75</v>
      </c>
      <c r="H32" s="161">
        <f>Ketrampilan!R32</f>
        <v>3</v>
      </c>
      <c r="I32" s="162" t="str">
        <f>Ketrampilan!S32</f>
        <v>B</v>
      </c>
      <c r="J32" s="163" t="s">
        <v>153</v>
      </c>
      <c r="K32" s="162">
        <f>Sikap!P32</f>
        <v>3</v>
      </c>
      <c r="L32" s="162" t="str">
        <f>Sikap!Q32</f>
        <v>B</v>
      </c>
      <c r="M32" s="163" t="s">
        <v>154</v>
      </c>
      <c r="N32" s="159"/>
    </row>
    <row r="33" spans="1:14" s="80" customFormat="1" ht="23.25" customHeight="1" x14ac:dyDescent="0.25">
      <c r="A33" s="159">
        <v>20</v>
      </c>
      <c r="B33" s="160" t="str">
        <f>'Data &amp; Petunjuk'!B35</f>
        <v>MUHAMMAD ALDYANTO BAYU PRATAMA</v>
      </c>
      <c r="C33" s="161">
        <f>Pengetahuan!P33</f>
        <v>80.8125</v>
      </c>
      <c r="D33" s="161">
        <f>Pengetahuan!Q33</f>
        <v>3.2324999999999999</v>
      </c>
      <c r="E33" s="162" t="str">
        <f>Pengetahuan!R33</f>
        <v>B+</v>
      </c>
      <c r="F33" s="163" t="str">
        <f>Pengetahuan!T33</f>
        <v>Terlampaui</v>
      </c>
      <c r="G33" s="161">
        <f>Ketrampilan!Q33</f>
        <v>74.375</v>
      </c>
      <c r="H33" s="161">
        <f>Ketrampilan!R33</f>
        <v>2.9750000000000001</v>
      </c>
      <c r="I33" s="162" t="str">
        <f>Ketrampilan!S33</f>
        <v>B</v>
      </c>
      <c r="J33" s="163" t="s">
        <v>153</v>
      </c>
      <c r="K33" s="162">
        <f>Sikap!P33</f>
        <v>3</v>
      </c>
      <c r="L33" s="162" t="str">
        <f>Sikap!Q33</f>
        <v>B</v>
      </c>
      <c r="M33" s="163" t="s">
        <v>154</v>
      </c>
      <c r="N33" s="159"/>
    </row>
    <row r="34" spans="1:14" s="80" customFormat="1" ht="23.25" customHeight="1" x14ac:dyDescent="0.25">
      <c r="A34" s="159">
        <v>21</v>
      </c>
      <c r="B34" s="160" t="str">
        <f>'Data &amp; Petunjuk'!B36</f>
        <v>MUHAMMAD SAHRIN RINOLDA</v>
      </c>
      <c r="C34" s="161">
        <f>Pengetahuan!P34</f>
        <v>78.625</v>
      </c>
      <c r="D34" s="161">
        <f>Pengetahuan!Q34</f>
        <v>3.145</v>
      </c>
      <c r="E34" s="162" t="str">
        <f>Pengetahuan!R34</f>
        <v>B+</v>
      </c>
      <c r="F34" s="163" t="str">
        <f>Pengetahuan!T34</f>
        <v>Terlampaui</v>
      </c>
      <c r="G34" s="161">
        <f>Ketrampilan!Q34</f>
        <v>77.5</v>
      </c>
      <c r="H34" s="161">
        <f>Ketrampilan!R34</f>
        <v>3.1</v>
      </c>
      <c r="I34" s="162" t="str">
        <f>Ketrampilan!S34</f>
        <v>B+</v>
      </c>
      <c r="J34" s="163" t="s">
        <v>153</v>
      </c>
      <c r="K34" s="162">
        <f>Sikap!P34</f>
        <v>3</v>
      </c>
      <c r="L34" s="162" t="str">
        <f>Sikap!Q34</f>
        <v>B</v>
      </c>
      <c r="M34" s="163" t="s">
        <v>154</v>
      </c>
      <c r="N34" s="159"/>
    </row>
    <row r="35" spans="1:14" s="80" customFormat="1" ht="23.25" customHeight="1" x14ac:dyDescent="0.25">
      <c r="A35" s="159">
        <v>22</v>
      </c>
      <c r="B35" s="160" t="str">
        <f>'Data &amp; Petunjuk'!B37</f>
        <v>MUHAMMAD TESYAR RAMADHAN</v>
      </c>
      <c r="C35" s="161">
        <f>Pengetahuan!P35</f>
        <v>75.3125</v>
      </c>
      <c r="D35" s="161">
        <f>Pengetahuan!Q35</f>
        <v>3.0125000000000002</v>
      </c>
      <c r="E35" s="162" t="str">
        <f>Pengetahuan!R35</f>
        <v>B+</v>
      </c>
      <c r="F35" s="163" t="str">
        <f>Pengetahuan!T35</f>
        <v>Terlampaui</v>
      </c>
      <c r="G35" s="161">
        <f>Ketrampilan!Q35</f>
        <v>79.375</v>
      </c>
      <c r="H35" s="161">
        <f>Ketrampilan!R35</f>
        <v>3.1749999999999998</v>
      </c>
      <c r="I35" s="162" t="str">
        <f>Ketrampilan!S35</f>
        <v>B+</v>
      </c>
      <c r="J35" s="163" t="s">
        <v>153</v>
      </c>
      <c r="K35" s="162">
        <f>Sikap!P35</f>
        <v>3</v>
      </c>
      <c r="L35" s="162" t="str">
        <f>Sikap!Q35</f>
        <v>B</v>
      </c>
      <c r="M35" s="163" t="s">
        <v>154</v>
      </c>
      <c r="N35" s="159"/>
    </row>
    <row r="36" spans="1:14" s="80" customFormat="1" ht="23.25" customHeight="1" x14ac:dyDescent="0.25">
      <c r="A36" s="159">
        <v>23</v>
      </c>
      <c r="B36" s="160" t="str">
        <f>'Data &amp; Petunjuk'!B38</f>
        <v>NISSA DEWI ANGGRAINI</v>
      </c>
      <c r="C36" s="161">
        <f>Pengetahuan!P36</f>
        <v>77.3125</v>
      </c>
      <c r="D36" s="161">
        <f>Pengetahuan!Q36</f>
        <v>3.0924999999999998</v>
      </c>
      <c r="E36" s="162" t="str">
        <f>Pengetahuan!R36</f>
        <v>B+</v>
      </c>
      <c r="F36" s="163" t="str">
        <f>Pengetahuan!T36</f>
        <v>Terlampaui</v>
      </c>
      <c r="G36" s="161">
        <f>Ketrampilan!Q36</f>
        <v>78.125</v>
      </c>
      <c r="H36" s="161">
        <f>Ketrampilan!R36</f>
        <v>3.125</v>
      </c>
      <c r="I36" s="162" t="str">
        <f>Ketrampilan!S36</f>
        <v>B+</v>
      </c>
      <c r="J36" s="163" t="s">
        <v>153</v>
      </c>
      <c r="K36" s="162">
        <f>Sikap!P36</f>
        <v>3</v>
      </c>
      <c r="L36" s="162" t="str">
        <f>Sikap!Q36</f>
        <v>B</v>
      </c>
      <c r="M36" s="163" t="s">
        <v>154</v>
      </c>
      <c r="N36" s="159"/>
    </row>
    <row r="37" spans="1:14" s="80" customFormat="1" ht="23.25" customHeight="1" x14ac:dyDescent="0.25">
      <c r="A37" s="159">
        <v>24</v>
      </c>
      <c r="B37" s="160" t="str">
        <f>'Data &amp; Petunjuk'!B39</f>
        <v>NOVI PALDI</v>
      </c>
      <c r="C37" s="161">
        <f>Pengetahuan!P37</f>
        <v>81.375</v>
      </c>
      <c r="D37" s="161">
        <f>Pengetahuan!Q37</f>
        <v>3.2549999999999999</v>
      </c>
      <c r="E37" s="162" t="str">
        <f>Pengetahuan!R37</f>
        <v>B+</v>
      </c>
      <c r="F37" s="163" t="str">
        <f>Pengetahuan!T37</f>
        <v>Terlampaui</v>
      </c>
      <c r="G37" s="161">
        <f>Ketrampilan!Q37</f>
        <v>77.5</v>
      </c>
      <c r="H37" s="161">
        <f>Ketrampilan!R37</f>
        <v>3.1</v>
      </c>
      <c r="I37" s="162" t="str">
        <f>Ketrampilan!S37</f>
        <v>B+</v>
      </c>
      <c r="J37" s="163" t="s">
        <v>153</v>
      </c>
      <c r="K37" s="162">
        <f>Sikap!P37</f>
        <v>3</v>
      </c>
      <c r="L37" s="162" t="str">
        <f>Sikap!Q37</f>
        <v>B</v>
      </c>
      <c r="M37" s="163" t="s">
        <v>154</v>
      </c>
      <c r="N37" s="159"/>
    </row>
    <row r="38" spans="1:14" s="80" customFormat="1" ht="23.25" customHeight="1" x14ac:dyDescent="0.25">
      <c r="A38" s="159">
        <v>25</v>
      </c>
      <c r="B38" s="160" t="str">
        <f>'Data &amp; Petunjuk'!B40</f>
        <v>NUGIE LEGIAN</v>
      </c>
      <c r="C38" s="161">
        <f>Pengetahuan!P38</f>
        <v>79.375</v>
      </c>
      <c r="D38" s="161">
        <f>Pengetahuan!Q38</f>
        <v>3.1749999999999998</v>
      </c>
      <c r="E38" s="162" t="str">
        <f>Pengetahuan!R38</f>
        <v>B+</v>
      </c>
      <c r="F38" s="163" t="str">
        <f>Pengetahuan!T38</f>
        <v>Terlampaui</v>
      </c>
      <c r="G38" s="161">
        <f>Ketrampilan!Q38</f>
        <v>73.125</v>
      </c>
      <c r="H38" s="161">
        <f>Ketrampilan!R38</f>
        <v>2.9249999999999998</v>
      </c>
      <c r="I38" s="162" t="str">
        <f>Ketrampilan!S38</f>
        <v>B</v>
      </c>
      <c r="J38" s="163" t="s">
        <v>153</v>
      </c>
      <c r="K38" s="162">
        <f>Sikap!P38</f>
        <v>3</v>
      </c>
      <c r="L38" s="162" t="str">
        <f>Sikap!Q38</f>
        <v>B</v>
      </c>
      <c r="M38" s="163" t="s">
        <v>154</v>
      </c>
      <c r="N38" s="159"/>
    </row>
    <row r="39" spans="1:14" s="80" customFormat="1" ht="23.25" customHeight="1" x14ac:dyDescent="0.25">
      <c r="A39" s="159">
        <v>26</v>
      </c>
      <c r="B39" s="160" t="str">
        <f>'Data &amp; Petunjuk'!B41</f>
        <v>PUTRI NOVALIYANTI</v>
      </c>
      <c r="C39" s="161">
        <f>Pengetahuan!P39</f>
        <v>80.375</v>
      </c>
      <c r="D39" s="161">
        <f>Pengetahuan!Q39</f>
        <v>3.2149999999999999</v>
      </c>
      <c r="E39" s="162" t="str">
        <f>Pengetahuan!R39</f>
        <v>B+</v>
      </c>
      <c r="F39" s="163" t="str">
        <f>Pengetahuan!T39</f>
        <v>Terlampaui</v>
      </c>
      <c r="G39" s="161">
        <f>Ketrampilan!Q39</f>
        <v>73.75</v>
      </c>
      <c r="H39" s="161">
        <f>Ketrampilan!R39</f>
        <v>2.95</v>
      </c>
      <c r="I39" s="162" t="str">
        <f>Ketrampilan!S39</f>
        <v>B</v>
      </c>
      <c r="J39" s="163" t="s">
        <v>153</v>
      </c>
      <c r="K39" s="162">
        <f>Sikap!P39</f>
        <v>3</v>
      </c>
      <c r="L39" s="162" t="str">
        <f>Sikap!Q39</f>
        <v>B</v>
      </c>
      <c r="M39" s="163" t="s">
        <v>154</v>
      </c>
      <c r="N39" s="159"/>
    </row>
    <row r="40" spans="1:14" s="80" customFormat="1" ht="23.25" customHeight="1" x14ac:dyDescent="0.25">
      <c r="A40" s="159">
        <v>27</v>
      </c>
      <c r="B40" s="160" t="str">
        <f>'Data &amp; Petunjuk'!B42</f>
        <v>RAMDHANI ANGGIE PURNAMA</v>
      </c>
      <c r="C40" s="161">
        <f>Pengetahuan!P40</f>
        <v>76.375</v>
      </c>
      <c r="D40" s="161">
        <f>Pengetahuan!Q40</f>
        <v>3.0550000000000002</v>
      </c>
      <c r="E40" s="162" t="str">
        <f>Pengetahuan!R40</f>
        <v>B+</v>
      </c>
      <c r="F40" s="163" t="str">
        <f>Pengetahuan!T40</f>
        <v>Terlampaui</v>
      </c>
      <c r="G40" s="161">
        <f>Ketrampilan!Q40</f>
        <v>76.25</v>
      </c>
      <c r="H40" s="161">
        <f>Ketrampilan!R40</f>
        <v>3.05</v>
      </c>
      <c r="I40" s="162" t="str">
        <f>Ketrampilan!S40</f>
        <v>B+</v>
      </c>
      <c r="J40" s="163" t="s">
        <v>153</v>
      </c>
      <c r="K40" s="162">
        <f>Sikap!P40</f>
        <v>3</v>
      </c>
      <c r="L40" s="162" t="str">
        <f>Sikap!Q40</f>
        <v>B</v>
      </c>
      <c r="M40" s="163" t="s">
        <v>154</v>
      </c>
      <c r="N40" s="159"/>
    </row>
    <row r="41" spans="1:14" s="80" customFormat="1" ht="23.25" customHeight="1" x14ac:dyDescent="0.25">
      <c r="A41" s="159">
        <v>28</v>
      </c>
      <c r="B41" s="160" t="str">
        <f>'Data &amp; Petunjuk'!B43</f>
        <v>RETNO ASTUTI</v>
      </c>
      <c r="C41" s="161">
        <f>Pengetahuan!P41</f>
        <v>77.125</v>
      </c>
      <c r="D41" s="161">
        <f>Pengetahuan!Q41</f>
        <v>3.085</v>
      </c>
      <c r="E41" s="162" t="str">
        <f>Pengetahuan!R41</f>
        <v>B+</v>
      </c>
      <c r="F41" s="163" t="str">
        <f>Pengetahuan!T41</f>
        <v>Terlampaui</v>
      </c>
      <c r="G41" s="161">
        <f>Ketrampilan!Q41</f>
        <v>78.75</v>
      </c>
      <c r="H41" s="161">
        <f>Ketrampilan!R41</f>
        <v>3.15</v>
      </c>
      <c r="I41" s="162" t="str">
        <f>Ketrampilan!S41</f>
        <v>B+</v>
      </c>
      <c r="J41" s="163" t="s">
        <v>153</v>
      </c>
      <c r="K41" s="162">
        <f>Sikap!P41</f>
        <v>3</v>
      </c>
      <c r="L41" s="162" t="str">
        <f>Sikap!Q41</f>
        <v>B</v>
      </c>
      <c r="M41" s="163" t="s">
        <v>154</v>
      </c>
      <c r="N41" s="159"/>
    </row>
    <row r="42" spans="1:14" s="80" customFormat="1" ht="23.25" customHeight="1" x14ac:dyDescent="0.25">
      <c r="A42" s="159">
        <v>29</v>
      </c>
      <c r="B42" s="160" t="str">
        <f>'Data &amp; Petunjuk'!B44</f>
        <v>REZA AFRIANSYAH</v>
      </c>
      <c r="C42" s="161">
        <f>Pengetahuan!P42</f>
        <v>78.75</v>
      </c>
      <c r="D42" s="161">
        <f>Pengetahuan!Q42</f>
        <v>3.15</v>
      </c>
      <c r="E42" s="162" t="str">
        <f>Pengetahuan!R42</f>
        <v>B+</v>
      </c>
      <c r="F42" s="163" t="str">
        <f>Pengetahuan!T42</f>
        <v>Terlampaui</v>
      </c>
      <c r="G42" s="161">
        <f>Ketrampilan!Q42</f>
        <v>77.5</v>
      </c>
      <c r="H42" s="161">
        <f>Ketrampilan!R42</f>
        <v>3.1</v>
      </c>
      <c r="I42" s="162" t="str">
        <f>Ketrampilan!S42</f>
        <v>B+</v>
      </c>
      <c r="J42" s="163" t="s">
        <v>153</v>
      </c>
      <c r="K42" s="162">
        <f>Sikap!P42</f>
        <v>3</v>
      </c>
      <c r="L42" s="162" t="str">
        <f>Sikap!Q42</f>
        <v>B</v>
      </c>
      <c r="M42" s="163" t="s">
        <v>154</v>
      </c>
      <c r="N42" s="159"/>
    </row>
    <row r="43" spans="1:14" s="80" customFormat="1" ht="23.25" customHeight="1" x14ac:dyDescent="0.25">
      <c r="A43" s="159">
        <v>30</v>
      </c>
      <c r="B43" s="160" t="str">
        <f>'Data &amp; Petunjuk'!B45</f>
        <v>RICKY TRI YUDIKA</v>
      </c>
      <c r="C43" s="161">
        <f>Pengetahuan!P43</f>
        <v>77.5625</v>
      </c>
      <c r="D43" s="161">
        <f>Pengetahuan!Q43</f>
        <v>3.1025</v>
      </c>
      <c r="E43" s="162" t="str">
        <f>Pengetahuan!R43</f>
        <v>B+</v>
      </c>
      <c r="F43" s="163" t="str">
        <f>Pengetahuan!T43</f>
        <v>Terlampaui</v>
      </c>
      <c r="G43" s="161">
        <f>Ketrampilan!Q43</f>
        <v>76.875</v>
      </c>
      <c r="H43" s="161">
        <f>Ketrampilan!R43</f>
        <v>3.0750000000000002</v>
      </c>
      <c r="I43" s="162" t="str">
        <f>Ketrampilan!S43</f>
        <v>B+</v>
      </c>
      <c r="J43" s="163" t="s">
        <v>153</v>
      </c>
      <c r="K43" s="162">
        <f>Sikap!P43</f>
        <v>3</v>
      </c>
      <c r="L43" s="162" t="str">
        <f>Sikap!Q43</f>
        <v>B</v>
      </c>
      <c r="M43" s="163" t="s">
        <v>154</v>
      </c>
      <c r="N43" s="159"/>
    </row>
    <row r="44" spans="1:14" s="80" customFormat="1" ht="23.25" customHeight="1" x14ac:dyDescent="0.25">
      <c r="A44" s="159">
        <v>31</v>
      </c>
      <c r="B44" s="160" t="str">
        <f>'Data &amp; Petunjuk'!B46</f>
        <v>ROSITA</v>
      </c>
      <c r="C44" s="161">
        <f>Pengetahuan!P44</f>
        <v>79.875</v>
      </c>
      <c r="D44" s="161">
        <f>Pengetahuan!Q44</f>
        <v>3.1949999999999998</v>
      </c>
      <c r="E44" s="162" t="str">
        <f>Pengetahuan!R44</f>
        <v>B+</v>
      </c>
      <c r="F44" s="163" t="str">
        <f>Pengetahuan!T44</f>
        <v>Terlampaui</v>
      </c>
      <c r="G44" s="161">
        <f>Ketrampilan!Q44</f>
        <v>75</v>
      </c>
      <c r="H44" s="161">
        <f>Ketrampilan!R44</f>
        <v>3</v>
      </c>
      <c r="I44" s="162" t="str">
        <f>Ketrampilan!S44</f>
        <v>B</v>
      </c>
      <c r="J44" s="163" t="s">
        <v>153</v>
      </c>
      <c r="K44" s="162">
        <f>Sikap!P44</f>
        <v>3</v>
      </c>
      <c r="L44" s="162" t="str">
        <f>Sikap!Q44</f>
        <v>B</v>
      </c>
      <c r="M44" s="163" t="s">
        <v>154</v>
      </c>
      <c r="N44" s="159"/>
    </row>
    <row r="45" spans="1:14" s="80" customFormat="1" ht="23.25" customHeight="1" x14ac:dyDescent="0.25">
      <c r="A45" s="159">
        <v>32</v>
      </c>
      <c r="B45" s="160" t="str">
        <f>'Data &amp; Petunjuk'!B47</f>
        <v>ROZAAN NAUFAL FIKRI</v>
      </c>
      <c r="C45" s="161">
        <f>Pengetahuan!P45</f>
        <v>81.1875</v>
      </c>
      <c r="D45" s="161">
        <f>Pengetahuan!Q45</f>
        <v>3.2475000000000001</v>
      </c>
      <c r="E45" s="162" t="str">
        <f>Pengetahuan!R45</f>
        <v>B+</v>
      </c>
      <c r="F45" s="163" t="str">
        <f>Pengetahuan!T45</f>
        <v>Terlampaui</v>
      </c>
      <c r="G45" s="161">
        <f>Ketrampilan!Q45</f>
        <v>80.625</v>
      </c>
      <c r="H45" s="161">
        <f>Ketrampilan!R45</f>
        <v>3.2250000000000001</v>
      </c>
      <c r="I45" s="162" t="str">
        <f>Ketrampilan!S45</f>
        <v>B+</v>
      </c>
      <c r="J45" s="163" t="s">
        <v>153</v>
      </c>
      <c r="K45" s="162">
        <f>Sikap!P45</f>
        <v>3</v>
      </c>
      <c r="L45" s="162" t="str">
        <f>Sikap!Q45</f>
        <v>B</v>
      </c>
      <c r="M45" s="163" t="s">
        <v>154</v>
      </c>
      <c r="N45" s="159"/>
    </row>
    <row r="46" spans="1:14" s="80" customFormat="1" ht="23.25" customHeight="1" x14ac:dyDescent="0.25">
      <c r="A46" s="159">
        <v>33</v>
      </c>
      <c r="B46" s="160" t="str">
        <f>'Data &amp; Petunjuk'!B48</f>
        <v>SIGMA TRIO HARTOMO</v>
      </c>
      <c r="C46" s="161">
        <f>Pengetahuan!P46</f>
        <v>79.375</v>
      </c>
      <c r="D46" s="161">
        <f>Pengetahuan!Q46</f>
        <v>3.1749999999999998</v>
      </c>
      <c r="E46" s="162" t="str">
        <f>Pengetahuan!R46</f>
        <v>B+</v>
      </c>
      <c r="F46" s="163" t="str">
        <f>Pengetahuan!T46</f>
        <v>Terlampaui</v>
      </c>
      <c r="G46" s="161">
        <f>Ketrampilan!Q46</f>
        <v>71.875</v>
      </c>
      <c r="H46" s="161">
        <f>Ketrampilan!R46</f>
        <v>2.875</v>
      </c>
      <c r="I46" s="162" t="str">
        <f>Ketrampilan!S46</f>
        <v>B</v>
      </c>
      <c r="J46" s="163" t="s">
        <v>153</v>
      </c>
      <c r="K46" s="162">
        <f>Sikap!P46</f>
        <v>3</v>
      </c>
      <c r="L46" s="162" t="str">
        <f>Sikap!Q46</f>
        <v>B</v>
      </c>
      <c r="M46" s="163" t="s">
        <v>154</v>
      </c>
      <c r="N46" s="159"/>
    </row>
    <row r="47" spans="1:14" s="80" customFormat="1" ht="23.25" customHeight="1" x14ac:dyDescent="0.25">
      <c r="A47" s="159">
        <v>34</v>
      </c>
      <c r="B47" s="160" t="str">
        <f>'Data &amp; Petunjuk'!B49</f>
        <v>VENJI NAZARA</v>
      </c>
      <c r="C47" s="161">
        <f>Pengetahuan!P47</f>
        <v>77.75</v>
      </c>
      <c r="D47" s="161">
        <f>Pengetahuan!Q47</f>
        <v>3.11</v>
      </c>
      <c r="E47" s="162" t="str">
        <f>Pengetahuan!R47</f>
        <v>B+</v>
      </c>
      <c r="F47" s="163" t="str">
        <f>Pengetahuan!T47</f>
        <v>Terlampaui</v>
      </c>
      <c r="G47" s="161">
        <f>Ketrampilan!Q47</f>
        <v>73.75</v>
      </c>
      <c r="H47" s="161">
        <f>Ketrampilan!R47</f>
        <v>2.95</v>
      </c>
      <c r="I47" s="162" t="str">
        <f>Ketrampilan!S47</f>
        <v>B</v>
      </c>
      <c r="J47" s="163" t="s">
        <v>153</v>
      </c>
      <c r="K47" s="162">
        <f>Sikap!P47</f>
        <v>3</v>
      </c>
      <c r="L47" s="162" t="str">
        <f>Sikap!Q47</f>
        <v>B</v>
      </c>
      <c r="M47" s="163" t="s">
        <v>154</v>
      </c>
      <c r="N47" s="159"/>
    </row>
    <row r="48" spans="1:14" s="80" customFormat="1" ht="23.25" customHeight="1" x14ac:dyDescent="0.25">
      <c r="A48" s="159">
        <v>35</v>
      </c>
      <c r="B48" s="160" t="str">
        <f>'Data &amp; Petunjuk'!B50</f>
        <v>YOGA SUANDI</v>
      </c>
      <c r="C48" s="161">
        <f>Pengetahuan!P48</f>
        <v>78.125</v>
      </c>
      <c r="D48" s="161">
        <f>Pengetahuan!Q48</f>
        <v>3.125</v>
      </c>
      <c r="E48" s="162" t="str">
        <f>Pengetahuan!R48</f>
        <v>B+</v>
      </c>
      <c r="F48" s="163" t="str">
        <f>Pengetahuan!T48</f>
        <v>Terlampaui</v>
      </c>
      <c r="G48" s="161">
        <f>Ketrampilan!Q48</f>
        <v>73.125</v>
      </c>
      <c r="H48" s="161">
        <f>Ketrampilan!R48</f>
        <v>2.9249999999999998</v>
      </c>
      <c r="I48" s="162" t="str">
        <f>Ketrampilan!S48</f>
        <v>B</v>
      </c>
      <c r="J48" s="163" t="s">
        <v>153</v>
      </c>
      <c r="K48" s="162">
        <f>Sikap!P48</f>
        <v>3</v>
      </c>
      <c r="L48" s="162" t="str">
        <f>Sikap!Q48</f>
        <v>B</v>
      </c>
      <c r="M48" s="163" t="s">
        <v>154</v>
      </c>
      <c r="N48" s="159"/>
    </row>
    <row r="49" spans="1:14" s="80" customFormat="1" ht="23.25" customHeight="1" x14ac:dyDescent="0.25">
      <c r="A49" s="159">
        <v>36</v>
      </c>
      <c r="B49" s="160" t="str">
        <f>'Data &amp; Petunjuk'!B51</f>
        <v>YOGI CIPTA PRATAMA</v>
      </c>
      <c r="C49" s="161">
        <f>Pengetahuan!P49</f>
        <v>76.5</v>
      </c>
      <c r="D49" s="161">
        <f>Pengetahuan!Q49</f>
        <v>3.06</v>
      </c>
      <c r="E49" s="162" t="str">
        <f>Pengetahuan!R49</f>
        <v>B+</v>
      </c>
      <c r="F49" s="163" t="str">
        <f>Pengetahuan!T49</f>
        <v>Terlampaui</v>
      </c>
      <c r="G49" s="161">
        <f>Ketrampilan!Q49</f>
        <v>75</v>
      </c>
      <c r="H49" s="161">
        <f>Ketrampilan!R49</f>
        <v>3</v>
      </c>
      <c r="I49" s="162" t="str">
        <f>Ketrampilan!S49</f>
        <v>B</v>
      </c>
      <c r="J49" s="163" t="s">
        <v>153</v>
      </c>
      <c r="K49" s="162">
        <f>Sikap!P49</f>
        <v>3</v>
      </c>
      <c r="L49" s="162" t="str">
        <f>Sikap!Q49</f>
        <v>B</v>
      </c>
      <c r="M49" s="163" t="s">
        <v>154</v>
      </c>
      <c r="N49" s="159"/>
    </row>
    <row r="50" spans="1:14" s="80" customFormat="1" ht="23.25" customHeight="1" x14ac:dyDescent="0.25">
      <c r="A50" s="159">
        <v>37</v>
      </c>
      <c r="B50" s="160" t="str">
        <f>'Data &amp; Petunjuk'!B52</f>
        <v>ZAMZAMI ABDUL JABBAR</v>
      </c>
      <c r="C50" s="161">
        <f>Pengetahuan!P50</f>
        <v>75</v>
      </c>
      <c r="D50" s="161">
        <f>Pengetahuan!Q50</f>
        <v>3</v>
      </c>
      <c r="E50" s="162" t="str">
        <f>Pengetahuan!R50</f>
        <v>B</v>
      </c>
      <c r="F50" s="163" t="str">
        <f>Pengetahuan!T50</f>
        <v>Terlampaui</v>
      </c>
      <c r="G50" s="161">
        <f>Ketrampilan!Q50</f>
        <v>71.875</v>
      </c>
      <c r="H50" s="161">
        <f>Ketrampilan!R50</f>
        <v>2.875</v>
      </c>
      <c r="I50" s="162" t="str">
        <f>Ketrampilan!S50</f>
        <v>B</v>
      </c>
      <c r="J50" s="163" t="s">
        <v>153</v>
      </c>
      <c r="K50" s="162">
        <f>Sikap!P50</f>
        <v>3</v>
      </c>
      <c r="L50" s="162" t="str">
        <f>Sikap!Q50</f>
        <v>B</v>
      </c>
      <c r="M50" s="163" t="s">
        <v>154</v>
      </c>
      <c r="N50" s="159"/>
    </row>
    <row r="51" spans="1:14" s="80" customFormat="1" ht="20.100000000000001" customHeight="1" x14ac:dyDescent="0.25">
      <c r="A51" s="159"/>
      <c r="B51" s="159" t="s">
        <v>22</v>
      </c>
      <c r="C51" s="164">
        <f>AVERAGE(C14:C50)</f>
        <v>77.729729729729726</v>
      </c>
      <c r="D51" s="164">
        <f>AVERAGE(D14:D50)</f>
        <v>3.1091891891891894</v>
      </c>
      <c r="E51" s="162" t="e">
        <f>Pengetahuan!R54</f>
        <v>#DIV/0!</v>
      </c>
      <c r="F51" s="162"/>
      <c r="G51" s="161" t="e">
        <f>Ketrampilan!Q54</f>
        <v>#DIV/0!</v>
      </c>
      <c r="H51" s="161" t="e">
        <f>Ketrampilan!R54</f>
        <v>#DIV/0!</v>
      </c>
      <c r="I51" s="162" t="e">
        <f>Ketrampilan!S54</f>
        <v>#DIV/0!</v>
      </c>
      <c r="J51" s="162"/>
      <c r="K51" s="162" t="e">
        <f>Sikap!P54</f>
        <v>#DIV/0!</v>
      </c>
      <c r="L51" s="162" t="e">
        <f>Sikap!Q54</f>
        <v>#DIV/0!</v>
      </c>
      <c r="M51" s="162"/>
      <c r="N51" s="159"/>
    </row>
    <row r="52" spans="1:14" x14ac:dyDescent="0.25">
      <c r="A52" s="165"/>
      <c r="B52" s="141"/>
      <c r="C52" s="141"/>
      <c r="D52" s="141"/>
      <c r="E52" s="141"/>
      <c r="F52" s="141"/>
      <c r="G52" s="141"/>
      <c r="H52" s="141"/>
      <c r="I52" s="141"/>
      <c r="J52" s="141"/>
      <c r="K52" s="141"/>
      <c r="L52" s="141"/>
      <c r="M52" s="141"/>
      <c r="N52" s="165"/>
    </row>
    <row r="53" spans="1:14" x14ac:dyDescent="0.25">
      <c r="A53" s="165"/>
      <c r="B53" s="141"/>
      <c r="C53" s="141"/>
      <c r="D53" s="141"/>
      <c r="E53" s="141"/>
      <c r="F53" s="141"/>
      <c r="G53" s="141"/>
      <c r="H53" s="141"/>
      <c r="I53" s="141"/>
      <c r="J53" s="141"/>
      <c r="K53" s="141"/>
      <c r="L53" s="141"/>
      <c r="M53" s="141"/>
      <c r="N53" s="165"/>
    </row>
    <row r="54" spans="1:14" x14ac:dyDescent="0.25">
      <c r="A54" s="165"/>
      <c r="B54" s="166" t="s">
        <v>69</v>
      </c>
      <c r="C54" s="141"/>
      <c r="D54" s="141"/>
      <c r="E54" s="141"/>
      <c r="F54" s="141"/>
      <c r="G54" s="141"/>
      <c r="H54" s="141"/>
      <c r="I54" s="141"/>
      <c r="J54" s="141"/>
      <c r="K54" s="153" t="str">
        <f>'Data &amp; Petunjuk'!E9</f>
        <v>Bekasi,  12 Juni 2014</v>
      </c>
      <c r="L54" s="141"/>
      <c r="M54" s="141"/>
      <c r="N54" s="165"/>
    </row>
    <row r="55" spans="1:14" x14ac:dyDescent="0.25">
      <c r="A55" s="165"/>
      <c r="B55" s="166" t="s">
        <v>107</v>
      </c>
      <c r="C55" s="141"/>
      <c r="D55" s="141"/>
      <c r="E55" s="141"/>
      <c r="F55" s="141"/>
      <c r="G55" s="141"/>
      <c r="H55" s="141"/>
      <c r="I55" s="141"/>
      <c r="J55" s="141"/>
      <c r="K55" s="151" t="s">
        <v>23</v>
      </c>
      <c r="L55" s="141"/>
      <c r="M55" s="141"/>
      <c r="N55" s="165"/>
    </row>
    <row r="56" spans="1:14" x14ac:dyDescent="0.25">
      <c r="A56" s="141"/>
      <c r="B56" s="141"/>
      <c r="C56" s="141"/>
      <c r="D56" s="141"/>
      <c r="E56" s="141"/>
      <c r="F56" s="141"/>
      <c r="G56" s="141"/>
      <c r="H56" s="141"/>
      <c r="I56" s="141"/>
      <c r="J56" s="141"/>
      <c r="K56" s="153"/>
      <c r="L56" s="141"/>
      <c r="M56" s="141"/>
      <c r="N56" s="141"/>
    </row>
    <row r="57" spans="1:14" x14ac:dyDescent="0.25">
      <c r="A57" s="141"/>
      <c r="B57" s="141"/>
      <c r="C57" s="141"/>
      <c r="D57" s="141"/>
      <c r="E57" s="141"/>
      <c r="F57" s="141"/>
      <c r="G57" s="141"/>
      <c r="H57" s="141"/>
      <c r="I57" s="141"/>
      <c r="J57" s="141"/>
      <c r="K57" s="153"/>
      <c r="L57" s="141"/>
      <c r="M57" s="141"/>
      <c r="N57" s="141"/>
    </row>
    <row r="58" spans="1:14" x14ac:dyDescent="0.25">
      <c r="A58" s="141"/>
      <c r="B58" s="141"/>
      <c r="C58" s="141"/>
      <c r="D58" s="141"/>
      <c r="E58" s="141"/>
      <c r="F58" s="141"/>
      <c r="G58" s="141"/>
      <c r="H58" s="141"/>
      <c r="I58" s="141"/>
      <c r="J58" s="141"/>
      <c r="K58" s="167"/>
      <c r="L58" s="141"/>
      <c r="M58" s="141"/>
      <c r="N58" s="141"/>
    </row>
    <row r="59" spans="1:14" x14ac:dyDescent="0.25">
      <c r="A59" s="141"/>
      <c r="B59" s="166" t="s">
        <v>108</v>
      </c>
      <c r="C59" s="141"/>
      <c r="D59" s="141"/>
      <c r="E59" s="141"/>
      <c r="F59" s="141"/>
      <c r="G59" s="141"/>
      <c r="H59" s="141"/>
      <c r="I59" s="141"/>
      <c r="J59" s="141"/>
      <c r="K59" s="153" t="str">
        <f>'Data &amp; Petunjuk'!E7</f>
        <v>Risdiana Hidayat, SE</v>
      </c>
      <c r="L59" s="141"/>
      <c r="M59" s="141"/>
      <c r="N59" s="141"/>
    </row>
    <row r="60" spans="1:14" x14ac:dyDescent="0.25">
      <c r="A60" s="165"/>
      <c r="B60" s="166" t="str">
        <f>"NIP."&amp;'Data &amp; Petunjuk'!B13</f>
        <v>NIP.19661014 199802 1 002</v>
      </c>
      <c r="C60" s="165"/>
      <c r="D60" s="165"/>
      <c r="E60" s="165"/>
      <c r="F60" s="165"/>
      <c r="G60" s="165"/>
      <c r="H60" s="165"/>
      <c r="I60" s="165"/>
      <c r="J60" s="165"/>
      <c r="K60" s="153" t="str">
        <f>"NIP "&amp;'Data &amp; Petunjuk'!E8</f>
        <v xml:space="preserve">NIP </v>
      </c>
      <c r="L60" s="165"/>
      <c r="M60" s="165"/>
      <c r="N60" s="165"/>
    </row>
  </sheetData>
  <mergeCells count="13">
    <mergeCell ref="C1:N1"/>
    <mergeCell ref="C2:N2"/>
    <mergeCell ref="C12:F12"/>
    <mergeCell ref="G12:J12"/>
    <mergeCell ref="K12:M12"/>
    <mergeCell ref="A12:A13"/>
    <mergeCell ref="B12:B13"/>
    <mergeCell ref="C4:J6"/>
    <mergeCell ref="C3:N3"/>
    <mergeCell ref="K4:L4"/>
    <mergeCell ref="K5:L5"/>
    <mergeCell ref="K6:L6"/>
    <mergeCell ref="N12:N13"/>
  </mergeCells>
  <pageMargins left="0.35433070866141736" right="0.31496062992125984" top="0.74803149606299213" bottom="0.74803149606299213" header="0.31496062992125984" footer="0.31496062992125984"/>
  <pageSetup paperSize="5" scale="60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Data &amp; Petunjuk</vt:lpstr>
      <vt:lpstr>Pengetahuan</vt:lpstr>
      <vt:lpstr>Ketrampilan</vt:lpstr>
      <vt:lpstr>Sikap</vt:lpstr>
      <vt:lpstr>Rekap Semua Aspek</vt:lpstr>
      <vt:lpstr>'Rekap Semua Aspek'!Print_Area</vt:lpstr>
    </vt:vector>
  </TitlesOfParts>
  <Company>SMP Negeri 1 Tebing Tinggi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Daftar Nilai</dc:title>
  <dc:subject>Kurikulum 2013</dc:subject>
  <dc:creator>Purnawanto, S.Pd, M.Si</dc:creator>
  <dc:description>Jika ada trouble mohon konfirmasi ke purnawanto@gmail.com</dc:description>
  <cp:lastModifiedBy>wahyu</cp:lastModifiedBy>
  <cp:lastPrinted>2013-12-17T01:52:03Z</cp:lastPrinted>
  <dcterms:created xsi:type="dcterms:W3CDTF">2013-09-18T03:21:11Z</dcterms:created>
  <dcterms:modified xsi:type="dcterms:W3CDTF">2014-06-12T04:44:16Z</dcterms:modified>
</cp:coreProperties>
</file>